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620" windowHeight="10320" tabRatio="807" activeTab="2"/>
  </bookViews>
  <sheets>
    <sheet name="clouds_no_snow_ice_178" sheetId="2" r:id="rId1"/>
    <sheet name="clouds_with_snow_19" sheetId="3" r:id="rId2"/>
    <sheet name="bright_terrain_only_53" sheetId="4" r:id="rId3"/>
    <sheet name="snow_terrain_32" sheetId="6" r:id="rId4"/>
    <sheet name="zy3_train_1712064403 0.25029894" sheetId="5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B548BEC39D77463A99831D760C45F6C6" descr="Picture"/>
        <xdr:cNvPicPr/>
      </xdr:nvPicPr>
      <xdr:blipFill>
        <a:blip r:embed="rId1" cstate="print"/>
        <a:stretch>
          <a:fillRect/>
        </a:stretch>
      </xdr:blipFill>
      <xdr:spPr>
        <a:xfrm>
          <a:off x="1188720" y="213360"/>
          <a:ext cx="476250" cy="521970"/>
        </a:xfrm>
        <a:prstGeom prst="rect">
          <a:avLst/>
        </a:prstGeom>
      </xdr:spPr>
    </xdr:pic>
  </etc:cellImage>
  <etc:cellImage>
    <xdr:pic>
      <xdr:nvPicPr>
        <xdr:cNvPr id="3" name="ID_B61A47D7ECE14D539BFB6E459D50AC3D" descr="Picture"/>
        <xdr:cNvPicPr/>
      </xdr:nvPicPr>
      <xdr:blipFill>
        <a:blip r:embed="rId2" cstate="print"/>
        <a:stretch>
          <a:fillRect/>
        </a:stretch>
      </xdr:blipFill>
      <xdr:spPr>
        <a:xfrm>
          <a:off x="1783080" y="213360"/>
          <a:ext cx="476250" cy="521970"/>
        </a:xfrm>
        <a:prstGeom prst="rect">
          <a:avLst/>
        </a:prstGeom>
      </xdr:spPr>
    </xdr:pic>
  </etc:cellImage>
  <etc:cellImage>
    <xdr:pic>
      <xdr:nvPicPr>
        <xdr:cNvPr id="4" name="ID_7C61F8EFFDA947ADA771F8D11EF46F2A" descr="Picture"/>
        <xdr:cNvPicPr/>
      </xdr:nvPicPr>
      <xdr:blipFill>
        <a:blip r:embed="rId3" cstate="print"/>
        <a:stretch>
          <a:fillRect/>
        </a:stretch>
      </xdr:blipFill>
      <xdr:spPr>
        <a:xfrm>
          <a:off x="1188720" y="426720"/>
          <a:ext cx="476250" cy="521970"/>
        </a:xfrm>
        <a:prstGeom prst="rect">
          <a:avLst/>
        </a:prstGeom>
      </xdr:spPr>
    </xdr:pic>
  </etc:cellImage>
  <etc:cellImage>
    <xdr:pic>
      <xdr:nvPicPr>
        <xdr:cNvPr id="5" name="ID_A2DCE899AAA448C3AEC68BD863A7292F" descr="Picture"/>
        <xdr:cNvPicPr/>
      </xdr:nvPicPr>
      <xdr:blipFill>
        <a:blip r:embed="rId4" cstate="print"/>
        <a:stretch>
          <a:fillRect/>
        </a:stretch>
      </xdr:blipFill>
      <xdr:spPr>
        <a:xfrm>
          <a:off x="1783080" y="426720"/>
          <a:ext cx="476250" cy="521970"/>
        </a:xfrm>
        <a:prstGeom prst="rect">
          <a:avLst/>
        </a:prstGeom>
      </xdr:spPr>
    </xdr:pic>
  </etc:cellImage>
  <etc:cellImage>
    <xdr:pic>
      <xdr:nvPicPr>
        <xdr:cNvPr id="6" name="ID_EED8A3FFBDEC41E7B44020C251D90120" descr="Picture"/>
        <xdr:cNvPicPr/>
      </xdr:nvPicPr>
      <xdr:blipFill>
        <a:blip r:embed="rId5" cstate="print"/>
        <a:stretch>
          <a:fillRect/>
        </a:stretch>
      </xdr:blipFill>
      <xdr:spPr>
        <a:xfrm>
          <a:off x="1188720" y="640080"/>
          <a:ext cx="476250" cy="521970"/>
        </a:xfrm>
        <a:prstGeom prst="rect">
          <a:avLst/>
        </a:prstGeom>
      </xdr:spPr>
    </xdr:pic>
  </etc:cellImage>
  <etc:cellImage>
    <xdr:pic>
      <xdr:nvPicPr>
        <xdr:cNvPr id="7" name="ID_5E4C2B9945614B90BCE1CBE8B5E3E837" descr="Picture"/>
        <xdr:cNvPicPr/>
      </xdr:nvPicPr>
      <xdr:blipFill>
        <a:blip r:embed="rId6" cstate="print"/>
        <a:stretch>
          <a:fillRect/>
        </a:stretch>
      </xdr:blipFill>
      <xdr:spPr>
        <a:xfrm>
          <a:off x="1783080" y="640080"/>
          <a:ext cx="476250" cy="521970"/>
        </a:xfrm>
        <a:prstGeom prst="rect">
          <a:avLst/>
        </a:prstGeom>
      </xdr:spPr>
    </xdr:pic>
  </etc:cellImage>
  <etc:cellImage>
    <xdr:pic>
      <xdr:nvPicPr>
        <xdr:cNvPr id="8" name="ID_23E3808EE1CE4710809C3C28997C0B5F" descr="Picture"/>
        <xdr:cNvPicPr/>
      </xdr:nvPicPr>
      <xdr:blipFill>
        <a:blip r:embed="rId7" cstate="print"/>
        <a:stretch>
          <a:fillRect/>
        </a:stretch>
      </xdr:blipFill>
      <xdr:spPr>
        <a:xfrm>
          <a:off x="1188720" y="853440"/>
          <a:ext cx="476250" cy="521970"/>
        </a:xfrm>
        <a:prstGeom prst="rect">
          <a:avLst/>
        </a:prstGeom>
      </xdr:spPr>
    </xdr:pic>
  </etc:cellImage>
  <etc:cellImage>
    <xdr:pic>
      <xdr:nvPicPr>
        <xdr:cNvPr id="9" name="ID_45B0A33F24EE49E292B95861973BA2BD" descr="Picture"/>
        <xdr:cNvPicPr/>
      </xdr:nvPicPr>
      <xdr:blipFill>
        <a:blip r:embed="rId8" cstate="print"/>
        <a:stretch>
          <a:fillRect/>
        </a:stretch>
      </xdr:blipFill>
      <xdr:spPr>
        <a:xfrm>
          <a:off x="1783080" y="853440"/>
          <a:ext cx="476250" cy="521970"/>
        </a:xfrm>
        <a:prstGeom prst="rect">
          <a:avLst/>
        </a:prstGeom>
      </xdr:spPr>
    </xdr:pic>
  </etc:cellImage>
  <etc:cellImage>
    <xdr:pic>
      <xdr:nvPicPr>
        <xdr:cNvPr id="10" name="ID_1703426E91E948DE83DF22E02BBF1F1A" descr="Picture"/>
        <xdr:cNvPicPr/>
      </xdr:nvPicPr>
      <xdr:blipFill>
        <a:blip r:embed="rId9" cstate="print"/>
        <a:stretch>
          <a:fillRect/>
        </a:stretch>
      </xdr:blipFill>
      <xdr:spPr>
        <a:xfrm>
          <a:off x="1188720" y="1066800"/>
          <a:ext cx="476250" cy="521970"/>
        </a:xfrm>
        <a:prstGeom prst="rect">
          <a:avLst/>
        </a:prstGeom>
      </xdr:spPr>
    </xdr:pic>
  </etc:cellImage>
  <etc:cellImage>
    <xdr:pic>
      <xdr:nvPicPr>
        <xdr:cNvPr id="11" name="ID_2ED1DC9AA7AB419E8B0F452FFBE685D3" descr="Picture"/>
        <xdr:cNvPicPr/>
      </xdr:nvPicPr>
      <xdr:blipFill>
        <a:blip r:embed="rId10" cstate="print"/>
        <a:stretch>
          <a:fillRect/>
        </a:stretch>
      </xdr:blipFill>
      <xdr:spPr>
        <a:xfrm>
          <a:off x="1783080" y="1066800"/>
          <a:ext cx="476250" cy="521970"/>
        </a:xfrm>
        <a:prstGeom prst="rect">
          <a:avLst/>
        </a:prstGeom>
      </xdr:spPr>
    </xdr:pic>
  </etc:cellImage>
  <etc:cellImage>
    <xdr:pic>
      <xdr:nvPicPr>
        <xdr:cNvPr id="12" name="ID_D362A56743BA4FFFBA4C243058E395F6" descr="Picture"/>
        <xdr:cNvPicPr/>
      </xdr:nvPicPr>
      <xdr:blipFill>
        <a:blip r:embed="rId11" cstate="print"/>
        <a:stretch>
          <a:fillRect/>
        </a:stretch>
      </xdr:blipFill>
      <xdr:spPr>
        <a:xfrm>
          <a:off x="1188720" y="1280160"/>
          <a:ext cx="476250" cy="521970"/>
        </a:xfrm>
        <a:prstGeom prst="rect">
          <a:avLst/>
        </a:prstGeom>
      </xdr:spPr>
    </xdr:pic>
  </etc:cellImage>
  <etc:cellImage>
    <xdr:pic>
      <xdr:nvPicPr>
        <xdr:cNvPr id="13" name="ID_9C657EAA4A55482497F13EF879318E61" descr="Picture"/>
        <xdr:cNvPicPr/>
      </xdr:nvPicPr>
      <xdr:blipFill>
        <a:blip r:embed="rId12" cstate="print"/>
        <a:stretch>
          <a:fillRect/>
        </a:stretch>
      </xdr:blipFill>
      <xdr:spPr>
        <a:xfrm>
          <a:off x="1783080" y="1280160"/>
          <a:ext cx="476250" cy="521970"/>
        </a:xfrm>
        <a:prstGeom prst="rect">
          <a:avLst/>
        </a:prstGeom>
      </xdr:spPr>
    </xdr:pic>
  </etc:cellImage>
  <etc:cellImage>
    <xdr:pic>
      <xdr:nvPicPr>
        <xdr:cNvPr id="14" name="ID_5DB9026DA1A54657AA2171626545AFF6" descr="Picture"/>
        <xdr:cNvPicPr/>
      </xdr:nvPicPr>
      <xdr:blipFill>
        <a:blip r:embed="rId13" cstate="print"/>
        <a:stretch>
          <a:fillRect/>
        </a:stretch>
      </xdr:blipFill>
      <xdr:spPr>
        <a:xfrm>
          <a:off x="1188720" y="1493520"/>
          <a:ext cx="476250" cy="521970"/>
        </a:xfrm>
        <a:prstGeom prst="rect">
          <a:avLst/>
        </a:prstGeom>
      </xdr:spPr>
    </xdr:pic>
  </etc:cellImage>
  <etc:cellImage>
    <xdr:pic>
      <xdr:nvPicPr>
        <xdr:cNvPr id="15" name="ID_B014C8A72B2F495382AAA4B04EFF5355" descr="Picture"/>
        <xdr:cNvPicPr/>
      </xdr:nvPicPr>
      <xdr:blipFill>
        <a:blip r:embed="rId14" cstate="print"/>
        <a:stretch>
          <a:fillRect/>
        </a:stretch>
      </xdr:blipFill>
      <xdr:spPr>
        <a:xfrm>
          <a:off x="1783080" y="1493520"/>
          <a:ext cx="476250" cy="521970"/>
        </a:xfrm>
        <a:prstGeom prst="rect">
          <a:avLst/>
        </a:prstGeom>
      </xdr:spPr>
    </xdr:pic>
  </etc:cellImage>
  <etc:cellImage>
    <xdr:pic>
      <xdr:nvPicPr>
        <xdr:cNvPr id="16" name="ID_3C05FA5E8AEC45F8AB5DA6EDCACD0082" descr="Picture"/>
        <xdr:cNvPicPr/>
      </xdr:nvPicPr>
      <xdr:blipFill>
        <a:blip r:embed="rId15" cstate="print"/>
        <a:stretch>
          <a:fillRect/>
        </a:stretch>
      </xdr:blipFill>
      <xdr:spPr>
        <a:xfrm>
          <a:off x="1188720" y="1706880"/>
          <a:ext cx="476250" cy="521970"/>
        </a:xfrm>
        <a:prstGeom prst="rect">
          <a:avLst/>
        </a:prstGeom>
      </xdr:spPr>
    </xdr:pic>
  </etc:cellImage>
  <etc:cellImage>
    <xdr:pic>
      <xdr:nvPicPr>
        <xdr:cNvPr id="17" name="ID_0AEC4D899F9748C6B65053A8346D9326" descr="Picture"/>
        <xdr:cNvPicPr/>
      </xdr:nvPicPr>
      <xdr:blipFill>
        <a:blip r:embed="rId16" cstate="print"/>
        <a:stretch>
          <a:fillRect/>
        </a:stretch>
      </xdr:blipFill>
      <xdr:spPr>
        <a:xfrm>
          <a:off x="1783080" y="1706880"/>
          <a:ext cx="476250" cy="521970"/>
        </a:xfrm>
        <a:prstGeom prst="rect">
          <a:avLst/>
        </a:prstGeom>
      </xdr:spPr>
    </xdr:pic>
  </etc:cellImage>
  <etc:cellImage>
    <xdr:pic>
      <xdr:nvPicPr>
        <xdr:cNvPr id="18" name="ID_E53ABF1D226149CDB284779BEFDA35AB" descr="Picture"/>
        <xdr:cNvPicPr/>
      </xdr:nvPicPr>
      <xdr:blipFill>
        <a:blip r:embed="rId17" cstate="print"/>
        <a:stretch>
          <a:fillRect/>
        </a:stretch>
      </xdr:blipFill>
      <xdr:spPr>
        <a:xfrm>
          <a:off x="1188720" y="1920240"/>
          <a:ext cx="476250" cy="521970"/>
        </a:xfrm>
        <a:prstGeom prst="rect">
          <a:avLst/>
        </a:prstGeom>
      </xdr:spPr>
    </xdr:pic>
  </etc:cellImage>
  <etc:cellImage>
    <xdr:pic>
      <xdr:nvPicPr>
        <xdr:cNvPr id="19" name="ID_1D3812833BA24CEA90A9CC12E70AF3A4" descr="Picture"/>
        <xdr:cNvPicPr/>
      </xdr:nvPicPr>
      <xdr:blipFill>
        <a:blip r:embed="rId18" cstate="print"/>
        <a:stretch>
          <a:fillRect/>
        </a:stretch>
      </xdr:blipFill>
      <xdr:spPr>
        <a:xfrm>
          <a:off x="1783080" y="1920240"/>
          <a:ext cx="476250" cy="521970"/>
        </a:xfrm>
        <a:prstGeom prst="rect">
          <a:avLst/>
        </a:prstGeom>
      </xdr:spPr>
    </xdr:pic>
  </etc:cellImage>
  <etc:cellImage>
    <xdr:pic>
      <xdr:nvPicPr>
        <xdr:cNvPr id="20" name="ID_9B40A30D8E614C9E8727D3AC8DF151BD" descr="Picture"/>
        <xdr:cNvPicPr/>
      </xdr:nvPicPr>
      <xdr:blipFill>
        <a:blip r:embed="rId19" cstate="print"/>
        <a:stretch>
          <a:fillRect/>
        </a:stretch>
      </xdr:blipFill>
      <xdr:spPr>
        <a:xfrm>
          <a:off x="1188720" y="2133600"/>
          <a:ext cx="476250" cy="521970"/>
        </a:xfrm>
        <a:prstGeom prst="rect">
          <a:avLst/>
        </a:prstGeom>
      </xdr:spPr>
    </xdr:pic>
  </etc:cellImage>
  <etc:cellImage>
    <xdr:pic>
      <xdr:nvPicPr>
        <xdr:cNvPr id="21" name="ID_6C6A4E04A57147F9AA0B03DCEA50389C" descr="Picture"/>
        <xdr:cNvPicPr/>
      </xdr:nvPicPr>
      <xdr:blipFill>
        <a:blip r:embed="rId20" cstate="print"/>
        <a:stretch>
          <a:fillRect/>
        </a:stretch>
      </xdr:blipFill>
      <xdr:spPr>
        <a:xfrm>
          <a:off x="1783080" y="2133600"/>
          <a:ext cx="476250" cy="521970"/>
        </a:xfrm>
        <a:prstGeom prst="rect">
          <a:avLst/>
        </a:prstGeom>
      </xdr:spPr>
    </xdr:pic>
  </etc:cellImage>
  <etc:cellImage>
    <xdr:pic>
      <xdr:nvPicPr>
        <xdr:cNvPr id="22" name="ID_AD34942FB5F645F382741B4553CB3A11" descr="Picture"/>
        <xdr:cNvPicPr/>
      </xdr:nvPicPr>
      <xdr:blipFill>
        <a:blip r:embed="rId21" cstate="print"/>
        <a:stretch>
          <a:fillRect/>
        </a:stretch>
      </xdr:blipFill>
      <xdr:spPr>
        <a:xfrm>
          <a:off x="1188720" y="2346960"/>
          <a:ext cx="476250" cy="521970"/>
        </a:xfrm>
        <a:prstGeom prst="rect">
          <a:avLst/>
        </a:prstGeom>
      </xdr:spPr>
    </xdr:pic>
  </etc:cellImage>
  <etc:cellImage>
    <xdr:pic>
      <xdr:nvPicPr>
        <xdr:cNvPr id="23" name="ID_CD3A466A6A9C438A89789C78343235D7" descr="Picture"/>
        <xdr:cNvPicPr/>
      </xdr:nvPicPr>
      <xdr:blipFill>
        <a:blip r:embed="rId22" cstate="print"/>
        <a:stretch>
          <a:fillRect/>
        </a:stretch>
      </xdr:blipFill>
      <xdr:spPr>
        <a:xfrm>
          <a:off x="1783080" y="2346960"/>
          <a:ext cx="476250" cy="521970"/>
        </a:xfrm>
        <a:prstGeom prst="rect">
          <a:avLst/>
        </a:prstGeom>
      </xdr:spPr>
    </xdr:pic>
  </etc:cellImage>
  <etc:cellImage>
    <xdr:pic>
      <xdr:nvPicPr>
        <xdr:cNvPr id="24" name="ID_71CA5CC11C0D49ACAF5ACF29CC0CD672" descr="Picture"/>
        <xdr:cNvPicPr/>
      </xdr:nvPicPr>
      <xdr:blipFill>
        <a:blip r:embed="rId23" cstate="print"/>
        <a:stretch>
          <a:fillRect/>
        </a:stretch>
      </xdr:blipFill>
      <xdr:spPr>
        <a:xfrm>
          <a:off x="1188720" y="2560320"/>
          <a:ext cx="476250" cy="521970"/>
        </a:xfrm>
        <a:prstGeom prst="rect">
          <a:avLst/>
        </a:prstGeom>
      </xdr:spPr>
    </xdr:pic>
  </etc:cellImage>
  <etc:cellImage>
    <xdr:pic>
      <xdr:nvPicPr>
        <xdr:cNvPr id="25" name="ID_065B346808034276A943450E81426522" descr="Picture"/>
        <xdr:cNvPicPr/>
      </xdr:nvPicPr>
      <xdr:blipFill>
        <a:blip r:embed="rId24" cstate="print"/>
        <a:stretch>
          <a:fillRect/>
        </a:stretch>
      </xdr:blipFill>
      <xdr:spPr>
        <a:xfrm>
          <a:off x="1783080" y="2560320"/>
          <a:ext cx="476250" cy="521970"/>
        </a:xfrm>
        <a:prstGeom prst="rect">
          <a:avLst/>
        </a:prstGeom>
      </xdr:spPr>
    </xdr:pic>
  </etc:cellImage>
  <etc:cellImage>
    <xdr:pic>
      <xdr:nvPicPr>
        <xdr:cNvPr id="26" name="ID_623D2893581548B5AAA1810DBE23B598" descr="Picture"/>
        <xdr:cNvPicPr/>
      </xdr:nvPicPr>
      <xdr:blipFill>
        <a:blip r:embed="rId25" cstate="print"/>
        <a:stretch>
          <a:fillRect/>
        </a:stretch>
      </xdr:blipFill>
      <xdr:spPr>
        <a:xfrm>
          <a:off x="1188720" y="2773680"/>
          <a:ext cx="476250" cy="521970"/>
        </a:xfrm>
        <a:prstGeom prst="rect">
          <a:avLst/>
        </a:prstGeom>
      </xdr:spPr>
    </xdr:pic>
  </etc:cellImage>
  <etc:cellImage>
    <xdr:pic>
      <xdr:nvPicPr>
        <xdr:cNvPr id="27" name="ID_779DF3CCE0BB4AD8A3359BDCEE6B0459" descr="Picture"/>
        <xdr:cNvPicPr/>
      </xdr:nvPicPr>
      <xdr:blipFill>
        <a:blip r:embed="rId26" cstate="print"/>
        <a:stretch>
          <a:fillRect/>
        </a:stretch>
      </xdr:blipFill>
      <xdr:spPr>
        <a:xfrm>
          <a:off x="1783080" y="2773680"/>
          <a:ext cx="476250" cy="521970"/>
        </a:xfrm>
        <a:prstGeom prst="rect">
          <a:avLst/>
        </a:prstGeom>
      </xdr:spPr>
    </xdr:pic>
  </etc:cellImage>
  <etc:cellImage>
    <xdr:pic>
      <xdr:nvPicPr>
        <xdr:cNvPr id="28" name="ID_A566C389835C48C689A5FF8BFAB1D599" descr="Picture"/>
        <xdr:cNvPicPr/>
      </xdr:nvPicPr>
      <xdr:blipFill>
        <a:blip r:embed="rId27" cstate="print"/>
        <a:stretch>
          <a:fillRect/>
        </a:stretch>
      </xdr:blipFill>
      <xdr:spPr>
        <a:xfrm>
          <a:off x="1188720" y="2987040"/>
          <a:ext cx="476250" cy="521970"/>
        </a:xfrm>
        <a:prstGeom prst="rect">
          <a:avLst/>
        </a:prstGeom>
      </xdr:spPr>
    </xdr:pic>
  </etc:cellImage>
  <etc:cellImage>
    <xdr:pic>
      <xdr:nvPicPr>
        <xdr:cNvPr id="29" name="ID_AFD3711ED7F54C228FB1446BE7273898" descr="Picture"/>
        <xdr:cNvPicPr/>
      </xdr:nvPicPr>
      <xdr:blipFill>
        <a:blip r:embed="rId28" cstate="print"/>
        <a:stretch>
          <a:fillRect/>
        </a:stretch>
      </xdr:blipFill>
      <xdr:spPr>
        <a:xfrm>
          <a:off x="1783080" y="2987040"/>
          <a:ext cx="476250" cy="521970"/>
        </a:xfrm>
        <a:prstGeom prst="rect">
          <a:avLst/>
        </a:prstGeom>
      </xdr:spPr>
    </xdr:pic>
  </etc:cellImage>
  <etc:cellImage>
    <xdr:pic>
      <xdr:nvPicPr>
        <xdr:cNvPr id="30" name="ID_49AA84741D294BF0B5F0532F28A8968E" descr="Picture"/>
        <xdr:cNvPicPr/>
      </xdr:nvPicPr>
      <xdr:blipFill>
        <a:blip r:embed="rId29" cstate="print"/>
        <a:stretch>
          <a:fillRect/>
        </a:stretch>
      </xdr:blipFill>
      <xdr:spPr>
        <a:xfrm>
          <a:off x="1188720" y="3200400"/>
          <a:ext cx="476250" cy="521970"/>
        </a:xfrm>
        <a:prstGeom prst="rect">
          <a:avLst/>
        </a:prstGeom>
      </xdr:spPr>
    </xdr:pic>
  </etc:cellImage>
  <etc:cellImage>
    <xdr:pic>
      <xdr:nvPicPr>
        <xdr:cNvPr id="31" name="ID_9CF6956460B34B049100F5A6DA59E8CF" descr="Picture"/>
        <xdr:cNvPicPr/>
      </xdr:nvPicPr>
      <xdr:blipFill>
        <a:blip r:embed="rId30" cstate="print"/>
        <a:stretch>
          <a:fillRect/>
        </a:stretch>
      </xdr:blipFill>
      <xdr:spPr>
        <a:xfrm>
          <a:off x="1783080" y="3200400"/>
          <a:ext cx="476250" cy="521970"/>
        </a:xfrm>
        <a:prstGeom prst="rect">
          <a:avLst/>
        </a:prstGeom>
      </xdr:spPr>
    </xdr:pic>
  </etc:cellImage>
  <etc:cellImage>
    <xdr:pic>
      <xdr:nvPicPr>
        <xdr:cNvPr id="32" name="ID_CD277B262B0B4494BF1205BF7D0D6848" descr="Picture"/>
        <xdr:cNvPicPr/>
      </xdr:nvPicPr>
      <xdr:blipFill>
        <a:blip r:embed="rId31" cstate="print"/>
        <a:stretch>
          <a:fillRect/>
        </a:stretch>
      </xdr:blipFill>
      <xdr:spPr>
        <a:xfrm>
          <a:off x="1188720" y="3413760"/>
          <a:ext cx="476250" cy="521970"/>
        </a:xfrm>
        <a:prstGeom prst="rect">
          <a:avLst/>
        </a:prstGeom>
      </xdr:spPr>
    </xdr:pic>
  </etc:cellImage>
  <etc:cellImage>
    <xdr:pic>
      <xdr:nvPicPr>
        <xdr:cNvPr id="33" name="ID_9E13F210F58E47908867E749DACC3F2B" descr="Picture"/>
        <xdr:cNvPicPr/>
      </xdr:nvPicPr>
      <xdr:blipFill>
        <a:blip r:embed="rId32" cstate="print"/>
        <a:stretch>
          <a:fillRect/>
        </a:stretch>
      </xdr:blipFill>
      <xdr:spPr>
        <a:xfrm>
          <a:off x="1783080" y="3413760"/>
          <a:ext cx="476250" cy="521970"/>
        </a:xfrm>
        <a:prstGeom prst="rect">
          <a:avLst/>
        </a:prstGeom>
      </xdr:spPr>
    </xdr:pic>
  </etc:cellImage>
  <etc:cellImage>
    <xdr:pic>
      <xdr:nvPicPr>
        <xdr:cNvPr id="34" name="ID_E0D1A994694745DCA4C5B463BB4E39E1" descr="Picture"/>
        <xdr:cNvPicPr/>
      </xdr:nvPicPr>
      <xdr:blipFill>
        <a:blip r:embed="rId33" cstate="print"/>
        <a:stretch>
          <a:fillRect/>
        </a:stretch>
      </xdr:blipFill>
      <xdr:spPr>
        <a:xfrm>
          <a:off x="1188720" y="3627120"/>
          <a:ext cx="476250" cy="521970"/>
        </a:xfrm>
        <a:prstGeom prst="rect">
          <a:avLst/>
        </a:prstGeom>
      </xdr:spPr>
    </xdr:pic>
  </etc:cellImage>
  <etc:cellImage>
    <xdr:pic>
      <xdr:nvPicPr>
        <xdr:cNvPr id="35" name="ID_764DCFAC4D9F406B8713469272461241" descr="Picture"/>
        <xdr:cNvPicPr/>
      </xdr:nvPicPr>
      <xdr:blipFill>
        <a:blip r:embed="rId34" cstate="print"/>
        <a:stretch>
          <a:fillRect/>
        </a:stretch>
      </xdr:blipFill>
      <xdr:spPr>
        <a:xfrm>
          <a:off x="1783080" y="3627120"/>
          <a:ext cx="476250" cy="521970"/>
        </a:xfrm>
        <a:prstGeom prst="rect">
          <a:avLst/>
        </a:prstGeom>
      </xdr:spPr>
    </xdr:pic>
  </etc:cellImage>
  <etc:cellImage>
    <xdr:pic>
      <xdr:nvPicPr>
        <xdr:cNvPr id="36" name="ID_8C612203D64342038CE22E9D1C66EBEB" descr="Picture"/>
        <xdr:cNvPicPr/>
      </xdr:nvPicPr>
      <xdr:blipFill>
        <a:blip r:embed="rId35" cstate="print"/>
        <a:stretch>
          <a:fillRect/>
        </a:stretch>
      </xdr:blipFill>
      <xdr:spPr>
        <a:xfrm>
          <a:off x="1188720" y="3840480"/>
          <a:ext cx="476250" cy="521970"/>
        </a:xfrm>
        <a:prstGeom prst="rect">
          <a:avLst/>
        </a:prstGeom>
      </xdr:spPr>
    </xdr:pic>
  </etc:cellImage>
  <etc:cellImage>
    <xdr:pic>
      <xdr:nvPicPr>
        <xdr:cNvPr id="37" name="ID_FC6CE0CF789E49258D98F5B68DE1A77F" descr="Picture"/>
        <xdr:cNvPicPr/>
      </xdr:nvPicPr>
      <xdr:blipFill>
        <a:blip r:embed="rId36" cstate="print"/>
        <a:stretch>
          <a:fillRect/>
        </a:stretch>
      </xdr:blipFill>
      <xdr:spPr>
        <a:xfrm>
          <a:off x="1783080" y="3840480"/>
          <a:ext cx="476250" cy="521970"/>
        </a:xfrm>
        <a:prstGeom prst="rect">
          <a:avLst/>
        </a:prstGeom>
      </xdr:spPr>
    </xdr:pic>
  </etc:cellImage>
  <etc:cellImage>
    <xdr:pic>
      <xdr:nvPicPr>
        <xdr:cNvPr id="38" name="ID_B23D01FEC5464E77915834EC3674927A" descr="Picture"/>
        <xdr:cNvPicPr/>
      </xdr:nvPicPr>
      <xdr:blipFill>
        <a:blip r:embed="rId37" cstate="print"/>
        <a:stretch>
          <a:fillRect/>
        </a:stretch>
      </xdr:blipFill>
      <xdr:spPr>
        <a:xfrm>
          <a:off x="1188720" y="4053840"/>
          <a:ext cx="476250" cy="521970"/>
        </a:xfrm>
        <a:prstGeom prst="rect">
          <a:avLst/>
        </a:prstGeom>
      </xdr:spPr>
    </xdr:pic>
  </etc:cellImage>
  <etc:cellImage>
    <xdr:pic>
      <xdr:nvPicPr>
        <xdr:cNvPr id="39" name="ID_10F2BDDFD0FF4EBE85BB079A9E15EED5" descr="Picture"/>
        <xdr:cNvPicPr/>
      </xdr:nvPicPr>
      <xdr:blipFill>
        <a:blip r:embed="rId38" cstate="print"/>
        <a:stretch>
          <a:fillRect/>
        </a:stretch>
      </xdr:blipFill>
      <xdr:spPr>
        <a:xfrm>
          <a:off x="1783080" y="4053840"/>
          <a:ext cx="476250" cy="521970"/>
        </a:xfrm>
        <a:prstGeom prst="rect">
          <a:avLst/>
        </a:prstGeom>
      </xdr:spPr>
    </xdr:pic>
  </etc:cellImage>
  <etc:cellImage>
    <xdr:pic>
      <xdr:nvPicPr>
        <xdr:cNvPr id="40" name="ID_3D06CBA0639C44D198B3F50232AC527B" descr="Picture"/>
        <xdr:cNvPicPr/>
      </xdr:nvPicPr>
      <xdr:blipFill>
        <a:blip r:embed="rId39" cstate="print"/>
        <a:stretch>
          <a:fillRect/>
        </a:stretch>
      </xdr:blipFill>
      <xdr:spPr>
        <a:xfrm>
          <a:off x="1188720" y="4267200"/>
          <a:ext cx="476250" cy="521970"/>
        </a:xfrm>
        <a:prstGeom prst="rect">
          <a:avLst/>
        </a:prstGeom>
      </xdr:spPr>
    </xdr:pic>
  </etc:cellImage>
  <etc:cellImage>
    <xdr:pic>
      <xdr:nvPicPr>
        <xdr:cNvPr id="41" name="ID_7DEC80BE11C146FF88AD63867F82DCE4" descr="Picture"/>
        <xdr:cNvPicPr/>
      </xdr:nvPicPr>
      <xdr:blipFill>
        <a:blip r:embed="rId40" cstate="print"/>
        <a:stretch>
          <a:fillRect/>
        </a:stretch>
      </xdr:blipFill>
      <xdr:spPr>
        <a:xfrm>
          <a:off x="1783080" y="4267200"/>
          <a:ext cx="476250" cy="521970"/>
        </a:xfrm>
        <a:prstGeom prst="rect">
          <a:avLst/>
        </a:prstGeom>
      </xdr:spPr>
    </xdr:pic>
  </etc:cellImage>
  <etc:cellImage>
    <xdr:pic>
      <xdr:nvPicPr>
        <xdr:cNvPr id="42" name="ID_964FDBA4C2E2464D818CF0AC1C7A4190" descr="Picture"/>
        <xdr:cNvPicPr/>
      </xdr:nvPicPr>
      <xdr:blipFill>
        <a:blip r:embed="rId41" cstate="print"/>
        <a:stretch>
          <a:fillRect/>
        </a:stretch>
      </xdr:blipFill>
      <xdr:spPr>
        <a:xfrm>
          <a:off x="1188720" y="4480560"/>
          <a:ext cx="476250" cy="521970"/>
        </a:xfrm>
        <a:prstGeom prst="rect">
          <a:avLst/>
        </a:prstGeom>
      </xdr:spPr>
    </xdr:pic>
  </etc:cellImage>
  <etc:cellImage>
    <xdr:pic>
      <xdr:nvPicPr>
        <xdr:cNvPr id="43" name="ID_25F093FD4C8D48059B2E5298EE304F2F" descr="Picture"/>
        <xdr:cNvPicPr/>
      </xdr:nvPicPr>
      <xdr:blipFill>
        <a:blip r:embed="rId42" cstate="print"/>
        <a:stretch>
          <a:fillRect/>
        </a:stretch>
      </xdr:blipFill>
      <xdr:spPr>
        <a:xfrm>
          <a:off x="1783080" y="4480560"/>
          <a:ext cx="476250" cy="521970"/>
        </a:xfrm>
        <a:prstGeom prst="rect">
          <a:avLst/>
        </a:prstGeom>
      </xdr:spPr>
    </xdr:pic>
  </etc:cellImage>
  <etc:cellImage>
    <xdr:pic>
      <xdr:nvPicPr>
        <xdr:cNvPr id="44" name="ID_C2955D751E904DAABB829FE907A22FB0" descr="Picture"/>
        <xdr:cNvPicPr/>
      </xdr:nvPicPr>
      <xdr:blipFill>
        <a:blip r:embed="rId43" cstate="print"/>
        <a:stretch>
          <a:fillRect/>
        </a:stretch>
      </xdr:blipFill>
      <xdr:spPr>
        <a:xfrm>
          <a:off x="1188720" y="4693920"/>
          <a:ext cx="476250" cy="521970"/>
        </a:xfrm>
        <a:prstGeom prst="rect">
          <a:avLst/>
        </a:prstGeom>
      </xdr:spPr>
    </xdr:pic>
  </etc:cellImage>
  <etc:cellImage>
    <xdr:pic>
      <xdr:nvPicPr>
        <xdr:cNvPr id="45" name="ID_AC2D0C661749401BB3CC5287B2C58425" descr="Picture"/>
        <xdr:cNvPicPr/>
      </xdr:nvPicPr>
      <xdr:blipFill>
        <a:blip r:embed="rId44" cstate="print"/>
        <a:stretch>
          <a:fillRect/>
        </a:stretch>
      </xdr:blipFill>
      <xdr:spPr>
        <a:xfrm>
          <a:off x="1783080" y="4693920"/>
          <a:ext cx="476250" cy="521970"/>
        </a:xfrm>
        <a:prstGeom prst="rect">
          <a:avLst/>
        </a:prstGeom>
      </xdr:spPr>
    </xdr:pic>
  </etc:cellImage>
  <etc:cellImage>
    <xdr:pic>
      <xdr:nvPicPr>
        <xdr:cNvPr id="46" name="ID_91C355335FD4419B963A400CB34F1115" descr="Picture"/>
        <xdr:cNvPicPr/>
      </xdr:nvPicPr>
      <xdr:blipFill>
        <a:blip r:embed="rId45" cstate="print"/>
        <a:stretch>
          <a:fillRect/>
        </a:stretch>
      </xdr:blipFill>
      <xdr:spPr>
        <a:xfrm>
          <a:off x="1188720" y="4907280"/>
          <a:ext cx="476250" cy="521970"/>
        </a:xfrm>
        <a:prstGeom prst="rect">
          <a:avLst/>
        </a:prstGeom>
      </xdr:spPr>
    </xdr:pic>
  </etc:cellImage>
  <etc:cellImage>
    <xdr:pic>
      <xdr:nvPicPr>
        <xdr:cNvPr id="47" name="ID_110BA23D8ECF43878FCFF936DFE990B7" descr="Picture"/>
        <xdr:cNvPicPr/>
      </xdr:nvPicPr>
      <xdr:blipFill>
        <a:blip r:embed="rId46" cstate="print"/>
        <a:stretch>
          <a:fillRect/>
        </a:stretch>
      </xdr:blipFill>
      <xdr:spPr>
        <a:xfrm>
          <a:off x="1783080" y="4907280"/>
          <a:ext cx="476250" cy="521970"/>
        </a:xfrm>
        <a:prstGeom prst="rect">
          <a:avLst/>
        </a:prstGeom>
      </xdr:spPr>
    </xdr:pic>
  </etc:cellImage>
  <etc:cellImage>
    <xdr:pic>
      <xdr:nvPicPr>
        <xdr:cNvPr id="48" name="ID_64FF457B72674BF0910ED8111D26AD5D" descr="Picture"/>
        <xdr:cNvPicPr/>
      </xdr:nvPicPr>
      <xdr:blipFill>
        <a:blip r:embed="rId47" cstate="print"/>
        <a:stretch>
          <a:fillRect/>
        </a:stretch>
      </xdr:blipFill>
      <xdr:spPr>
        <a:xfrm>
          <a:off x="1188720" y="5120640"/>
          <a:ext cx="476250" cy="521970"/>
        </a:xfrm>
        <a:prstGeom prst="rect">
          <a:avLst/>
        </a:prstGeom>
      </xdr:spPr>
    </xdr:pic>
  </etc:cellImage>
  <etc:cellImage>
    <xdr:pic>
      <xdr:nvPicPr>
        <xdr:cNvPr id="49" name="ID_28969646B0A440638DA3662153099AFC" descr="Picture"/>
        <xdr:cNvPicPr/>
      </xdr:nvPicPr>
      <xdr:blipFill>
        <a:blip r:embed="rId48" cstate="print"/>
        <a:stretch>
          <a:fillRect/>
        </a:stretch>
      </xdr:blipFill>
      <xdr:spPr>
        <a:xfrm>
          <a:off x="1783080" y="5120640"/>
          <a:ext cx="476250" cy="521970"/>
        </a:xfrm>
        <a:prstGeom prst="rect">
          <a:avLst/>
        </a:prstGeom>
      </xdr:spPr>
    </xdr:pic>
  </etc:cellImage>
  <etc:cellImage>
    <xdr:pic>
      <xdr:nvPicPr>
        <xdr:cNvPr id="50" name="ID_99CF9DCE960C443EB4052D07F75EC7DF" descr="Picture"/>
        <xdr:cNvPicPr/>
      </xdr:nvPicPr>
      <xdr:blipFill>
        <a:blip r:embed="rId49" cstate="print"/>
        <a:stretch>
          <a:fillRect/>
        </a:stretch>
      </xdr:blipFill>
      <xdr:spPr>
        <a:xfrm>
          <a:off x="1188720" y="5334000"/>
          <a:ext cx="476250" cy="521970"/>
        </a:xfrm>
        <a:prstGeom prst="rect">
          <a:avLst/>
        </a:prstGeom>
      </xdr:spPr>
    </xdr:pic>
  </etc:cellImage>
  <etc:cellImage>
    <xdr:pic>
      <xdr:nvPicPr>
        <xdr:cNvPr id="51" name="ID_AD255119BE864FF1B8AF7F820D38B081" descr="Picture"/>
        <xdr:cNvPicPr/>
      </xdr:nvPicPr>
      <xdr:blipFill>
        <a:blip r:embed="rId50" cstate="print"/>
        <a:stretch>
          <a:fillRect/>
        </a:stretch>
      </xdr:blipFill>
      <xdr:spPr>
        <a:xfrm>
          <a:off x="1783080" y="5334000"/>
          <a:ext cx="476250" cy="521970"/>
        </a:xfrm>
        <a:prstGeom prst="rect">
          <a:avLst/>
        </a:prstGeom>
      </xdr:spPr>
    </xdr:pic>
  </etc:cellImage>
  <etc:cellImage>
    <xdr:pic>
      <xdr:nvPicPr>
        <xdr:cNvPr id="52" name="ID_2A2F561F25424DB9B5B047CDCF82BF0F" descr="Picture"/>
        <xdr:cNvPicPr/>
      </xdr:nvPicPr>
      <xdr:blipFill>
        <a:blip r:embed="rId51" cstate="print"/>
        <a:stretch>
          <a:fillRect/>
        </a:stretch>
      </xdr:blipFill>
      <xdr:spPr>
        <a:xfrm>
          <a:off x="1188720" y="5547360"/>
          <a:ext cx="476250" cy="521970"/>
        </a:xfrm>
        <a:prstGeom prst="rect">
          <a:avLst/>
        </a:prstGeom>
      </xdr:spPr>
    </xdr:pic>
  </etc:cellImage>
  <etc:cellImage>
    <xdr:pic>
      <xdr:nvPicPr>
        <xdr:cNvPr id="53" name="ID_E61BE3FDFCF645A7AF73206002225821" descr="Picture"/>
        <xdr:cNvPicPr/>
      </xdr:nvPicPr>
      <xdr:blipFill>
        <a:blip r:embed="rId52" cstate="print"/>
        <a:stretch>
          <a:fillRect/>
        </a:stretch>
      </xdr:blipFill>
      <xdr:spPr>
        <a:xfrm>
          <a:off x="1783080" y="5547360"/>
          <a:ext cx="476250" cy="521970"/>
        </a:xfrm>
        <a:prstGeom prst="rect">
          <a:avLst/>
        </a:prstGeom>
      </xdr:spPr>
    </xdr:pic>
  </etc:cellImage>
  <etc:cellImage>
    <xdr:pic>
      <xdr:nvPicPr>
        <xdr:cNvPr id="54" name="ID_F591A001738041CFA222968B45CD2DB6" descr="Picture"/>
        <xdr:cNvPicPr/>
      </xdr:nvPicPr>
      <xdr:blipFill>
        <a:blip r:embed="rId53" cstate="print"/>
        <a:stretch>
          <a:fillRect/>
        </a:stretch>
      </xdr:blipFill>
      <xdr:spPr>
        <a:xfrm>
          <a:off x="1188720" y="5760720"/>
          <a:ext cx="476250" cy="521970"/>
        </a:xfrm>
        <a:prstGeom prst="rect">
          <a:avLst/>
        </a:prstGeom>
      </xdr:spPr>
    </xdr:pic>
  </etc:cellImage>
  <etc:cellImage>
    <xdr:pic>
      <xdr:nvPicPr>
        <xdr:cNvPr id="55" name="ID_28830F6EC2894898B97BE57012478EAD" descr="Picture"/>
        <xdr:cNvPicPr/>
      </xdr:nvPicPr>
      <xdr:blipFill>
        <a:blip r:embed="rId54" cstate="print"/>
        <a:stretch>
          <a:fillRect/>
        </a:stretch>
      </xdr:blipFill>
      <xdr:spPr>
        <a:xfrm>
          <a:off x="1783080" y="5760720"/>
          <a:ext cx="476250" cy="521970"/>
        </a:xfrm>
        <a:prstGeom prst="rect">
          <a:avLst/>
        </a:prstGeom>
      </xdr:spPr>
    </xdr:pic>
  </etc:cellImage>
  <etc:cellImage>
    <xdr:pic>
      <xdr:nvPicPr>
        <xdr:cNvPr id="56" name="ID_F8D38B20332143088AAF922F4FDB60E8" descr="Picture"/>
        <xdr:cNvPicPr/>
      </xdr:nvPicPr>
      <xdr:blipFill>
        <a:blip r:embed="rId55" cstate="print"/>
        <a:stretch>
          <a:fillRect/>
        </a:stretch>
      </xdr:blipFill>
      <xdr:spPr>
        <a:xfrm>
          <a:off x="1188720" y="5974080"/>
          <a:ext cx="476250" cy="521970"/>
        </a:xfrm>
        <a:prstGeom prst="rect">
          <a:avLst/>
        </a:prstGeom>
      </xdr:spPr>
    </xdr:pic>
  </etc:cellImage>
  <etc:cellImage>
    <xdr:pic>
      <xdr:nvPicPr>
        <xdr:cNvPr id="57" name="ID_653359E09B7F4273BC739683C880698F" descr="Picture"/>
        <xdr:cNvPicPr/>
      </xdr:nvPicPr>
      <xdr:blipFill>
        <a:blip r:embed="rId56" cstate="print"/>
        <a:stretch>
          <a:fillRect/>
        </a:stretch>
      </xdr:blipFill>
      <xdr:spPr>
        <a:xfrm>
          <a:off x="1783080" y="5974080"/>
          <a:ext cx="476250" cy="521970"/>
        </a:xfrm>
        <a:prstGeom prst="rect">
          <a:avLst/>
        </a:prstGeom>
      </xdr:spPr>
    </xdr:pic>
  </etc:cellImage>
  <etc:cellImage>
    <xdr:pic>
      <xdr:nvPicPr>
        <xdr:cNvPr id="58" name="ID_A2D6A74612CC4844A0BA13BE4CC3EA15" descr="Picture"/>
        <xdr:cNvPicPr/>
      </xdr:nvPicPr>
      <xdr:blipFill>
        <a:blip r:embed="rId57" cstate="print"/>
        <a:stretch>
          <a:fillRect/>
        </a:stretch>
      </xdr:blipFill>
      <xdr:spPr>
        <a:xfrm>
          <a:off x="1188720" y="6187440"/>
          <a:ext cx="476250" cy="521970"/>
        </a:xfrm>
        <a:prstGeom prst="rect">
          <a:avLst/>
        </a:prstGeom>
      </xdr:spPr>
    </xdr:pic>
  </etc:cellImage>
  <etc:cellImage>
    <xdr:pic>
      <xdr:nvPicPr>
        <xdr:cNvPr id="59" name="ID_D6EEAAD22DE1405DBB159C2C6002F848" descr="Picture"/>
        <xdr:cNvPicPr/>
      </xdr:nvPicPr>
      <xdr:blipFill>
        <a:blip r:embed="rId58" cstate="print"/>
        <a:stretch>
          <a:fillRect/>
        </a:stretch>
      </xdr:blipFill>
      <xdr:spPr>
        <a:xfrm>
          <a:off x="1783080" y="6187440"/>
          <a:ext cx="476250" cy="521970"/>
        </a:xfrm>
        <a:prstGeom prst="rect">
          <a:avLst/>
        </a:prstGeom>
      </xdr:spPr>
    </xdr:pic>
  </etc:cellImage>
  <etc:cellImage>
    <xdr:pic>
      <xdr:nvPicPr>
        <xdr:cNvPr id="60" name="ID_6804984430C5456AB829B094F4B378B6" descr="Picture"/>
        <xdr:cNvPicPr/>
      </xdr:nvPicPr>
      <xdr:blipFill>
        <a:blip r:embed="rId59" cstate="print"/>
        <a:stretch>
          <a:fillRect/>
        </a:stretch>
      </xdr:blipFill>
      <xdr:spPr>
        <a:xfrm>
          <a:off x="1188720" y="6400800"/>
          <a:ext cx="476250" cy="521970"/>
        </a:xfrm>
        <a:prstGeom prst="rect">
          <a:avLst/>
        </a:prstGeom>
      </xdr:spPr>
    </xdr:pic>
  </etc:cellImage>
  <etc:cellImage>
    <xdr:pic>
      <xdr:nvPicPr>
        <xdr:cNvPr id="61" name="ID_71938B5146F7479D920FB5C1B5091098" descr="Picture"/>
        <xdr:cNvPicPr/>
      </xdr:nvPicPr>
      <xdr:blipFill>
        <a:blip r:embed="rId60" cstate="print"/>
        <a:stretch>
          <a:fillRect/>
        </a:stretch>
      </xdr:blipFill>
      <xdr:spPr>
        <a:xfrm>
          <a:off x="1783080" y="6400800"/>
          <a:ext cx="476250" cy="521970"/>
        </a:xfrm>
        <a:prstGeom prst="rect">
          <a:avLst/>
        </a:prstGeom>
      </xdr:spPr>
    </xdr:pic>
  </etc:cellImage>
  <etc:cellImage>
    <xdr:pic>
      <xdr:nvPicPr>
        <xdr:cNvPr id="62" name="ID_75CC79DDF8F3463AB60CFCE04684BDB0" descr="Picture"/>
        <xdr:cNvPicPr/>
      </xdr:nvPicPr>
      <xdr:blipFill>
        <a:blip r:embed="rId61" cstate="print"/>
        <a:stretch>
          <a:fillRect/>
        </a:stretch>
      </xdr:blipFill>
      <xdr:spPr>
        <a:xfrm>
          <a:off x="1188720" y="6614160"/>
          <a:ext cx="476250" cy="521970"/>
        </a:xfrm>
        <a:prstGeom prst="rect">
          <a:avLst/>
        </a:prstGeom>
      </xdr:spPr>
    </xdr:pic>
  </etc:cellImage>
  <etc:cellImage>
    <xdr:pic>
      <xdr:nvPicPr>
        <xdr:cNvPr id="63" name="ID_710FD1C418964CB687878059519F815F" descr="Picture"/>
        <xdr:cNvPicPr/>
      </xdr:nvPicPr>
      <xdr:blipFill>
        <a:blip r:embed="rId62" cstate="print"/>
        <a:stretch>
          <a:fillRect/>
        </a:stretch>
      </xdr:blipFill>
      <xdr:spPr>
        <a:xfrm>
          <a:off x="1783080" y="6614160"/>
          <a:ext cx="476250" cy="521970"/>
        </a:xfrm>
        <a:prstGeom prst="rect">
          <a:avLst/>
        </a:prstGeom>
      </xdr:spPr>
    </xdr:pic>
  </etc:cellImage>
  <etc:cellImage>
    <xdr:pic>
      <xdr:nvPicPr>
        <xdr:cNvPr id="64" name="ID_3D7F9B71D4AB47EBB826881F0994D067" descr="Picture"/>
        <xdr:cNvPicPr/>
      </xdr:nvPicPr>
      <xdr:blipFill>
        <a:blip r:embed="rId63" cstate="print"/>
        <a:stretch>
          <a:fillRect/>
        </a:stretch>
      </xdr:blipFill>
      <xdr:spPr>
        <a:xfrm>
          <a:off x="1188720" y="6827520"/>
          <a:ext cx="476250" cy="521970"/>
        </a:xfrm>
        <a:prstGeom prst="rect">
          <a:avLst/>
        </a:prstGeom>
      </xdr:spPr>
    </xdr:pic>
  </etc:cellImage>
  <etc:cellImage>
    <xdr:pic>
      <xdr:nvPicPr>
        <xdr:cNvPr id="65" name="ID_EDB7AD89CB024052B5BA63B5BA7EF3B2" descr="Picture"/>
        <xdr:cNvPicPr/>
      </xdr:nvPicPr>
      <xdr:blipFill>
        <a:blip r:embed="rId64" cstate="print"/>
        <a:stretch>
          <a:fillRect/>
        </a:stretch>
      </xdr:blipFill>
      <xdr:spPr>
        <a:xfrm>
          <a:off x="1783080" y="6827520"/>
          <a:ext cx="476250" cy="521970"/>
        </a:xfrm>
        <a:prstGeom prst="rect">
          <a:avLst/>
        </a:prstGeom>
      </xdr:spPr>
    </xdr:pic>
  </etc:cellImage>
  <etc:cellImage>
    <xdr:pic>
      <xdr:nvPicPr>
        <xdr:cNvPr id="66" name="ID_6866C44F021A4DB2AD222EF91D30AA96" descr="Picture"/>
        <xdr:cNvPicPr/>
      </xdr:nvPicPr>
      <xdr:blipFill>
        <a:blip r:embed="rId65" cstate="print"/>
        <a:stretch>
          <a:fillRect/>
        </a:stretch>
      </xdr:blipFill>
      <xdr:spPr>
        <a:xfrm>
          <a:off x="1188720" y="7040880"/>
          <a:ext cx="476250" cy="521970"/>
        </a:xfrm>
        <a:prstGeom prst="rect">
          <a:avLst/>
        </a:prstGeom>
      </xdr:spPr>
    </xdr:pic>
  </etc:cellImage>
  <etc:cellImage>
    <xdr:pic>
      <xdr:nvPicPr>
        <xdr:cNvPr id="67" name="ID_CF12685E9F474934A3F0379A322D696D" descr="Picture"/>
        <xdr:cNvPicPr/>
      </xdr:nvPicPr>
      <xdr:blipFill>
        <a:blip r:embed="rId66" cstate="print"/>
        <a:stretch>
          <a:fillRect/>
        </a:stretch>
      </xdr:blipFill>
      <xdr:spPr>
        <a:xfrm>
          <a:off x="1783080" y="7040880"/>
          <a:ext cx="476250" cy="521970"/>
        </a:xfrm>
        <a:prstGeom prst="rect">
          <a:avLst/>
        </a:prstGeom>
      </xdr:spPr>
    </xdr:pic>
  </etc:cellImage>
  <etc:cellImage>
    <xdr:pic>
      <xdr:nvPicPr>
        <xdr:cNvPr id="68" name="ID_1605069BBD7B4D67937B640E178834B5" descr="Picture"/>
        <xdr:cNvPicPr/>
      </xdr:nvPicPr>
      <xdr:blipFill>
        <a:blip r:embed="rId67" cstate="print"/>
        <a:stretch>
          <a:fillRect/>
        </a:stretch>
      </xdr:blipFill>
      <xdr:spPr>
        <a:xfrm>
          <a:off x="1188720" y="7254240"/>
          <a:ext cx="476250" cy="521970"/>
        </a:xfrm>
        <a:prstGeom prst="rect">
          <a:avLst/>
        </a:prstGeom>
      </xdr:spPr>
    </xdr:pic>
  </etc:cellImage>
  <etc:cellImage>
    <xdr:pic>
      <xdr:nvPicPr>
        <xdr:cNvPr id="69" name="ID_FCA6BBBB88884307B24CA0447D3E1C81" descr="Picture"/>
        <xdr:cNvPicPr/>
      </xdr:nvPicPr>
      <xdr:blipFill>
        <a:blip r:embed="rId68" cstate="print"/>
        <a:stretch>
          <a:fillRect/>
        </a:stretch>
      </xdr:blipFill>
      <xdr:spPr>
        <a:xfrm>
          <a:off x="1783080" y="7254240"/>
          <a:ext cx="476250" cy="521970"/>
        </a:xfrm>
        <a:prstGeom prst="rect">
          <a:avLst/>
        </a:prstGeom>
      </xdr:spPr>
    </xdr:pic>
  </etc:cellImage>
  <etc:cellImage>
    <xdr:pic>
      <xdr:nvPicPr>
        <xdr:cNvPr id="70" name="ID_380BB0CCB1E24D97877AD3E6AF9D3BE3" descr="Picture"/>
        <xdr:cNvPicPr/>
      </xdr:nvPicPr>
      <xdr:blipFill>
        <a:blip r:embed="rId69" cstate="print"/>
        <a:stretch>
          <a:fillRect/>
        </a:stretch>
      </xdr:blipFill>
      <xdr:spPr>
        <a:xfrm>
          <a:off x="1188720" y="7467600"/>
          <a:ext cx="476250" cy="521970"/>
        </a:xfrm>
        <a:prstGeom prst="rect">
          <a:avLst/>
        </a:prstGeom>
      </xdr:spPr>
    </xdr:pic>
  </etc:cellImage>
  <etc:cellImage>
    <xdr:pic>
      <xdr:nvPicPr>
        <xdr:cNvPr id="71" name="ID_1049D73DE3C643D788C9BE2045BF5E27" descr="Picture"/>
        <xdr:cNvPicPr/>
      </xdr:nvPicPr>
      <xdr:blipFill>
        <a:blip r:embed="rId70" cstate="print"/>
        <a:stretch>
          <a:fillRect/>
        </a:stretch>
      </xdr:blipFill>
      <xdr:spPr>
        <a:xfrm>
          <a:off x="1783080" y="7467600"/>
          <a:ext cx="476250" cy="521970"/>
        </a:xfrm>
        <a:prstGeom prst="rect">
          <a:avLst/>
        </a:prstGeom>
      </xdr:spPr>
    </xdr:pic>
  </etc:cellImage>
  <etc:cellImage>
    <xdr:pic>
      <xdr:nvPicPr>
        <xdr:cNvPr id="72" name="ID_775A12E46555447383246E4D1D30B581" descr="Picture"/>
        <xdr:cNvPicPr/>
      </xdr:nvPicPr>
      <xdr:blipFill>
        <a:blip r:embed="rId71" cstate="print"/>
        <a:stretch>
          <a:fillRect/>
        </a:stretch>
      </xdr:blipFill>
      <xdr:spPr>
        <a:xfrm>
          <a:off x="1188720" y="7680960"/>
          <a:ext cx="476250" cy="521970"/>
        </a:xfrm>
        <a:prstGeom prst="rect">
          <a:avLst/>
        </a:prstGeom>
      </xdr:spPr>
    </xdr:pic>
  </etc:cellImage>
  <etc:cellImage>
    <xdr:pic>
      <xdr:nvPicPr>
        <xdr:cNvPr id="73" name="ID_2DA83DF69DF64989BA018F14375BF1AB" descr="Picture"/>
        <xdr:cNvPicPr/>
      </xdr:nvPicPr>
      <xdr:blipFill>
        <a:blip r:embed="rId72" cstate="print"/>
        <a:stretch>
          <a:fillRect/>
        </a:stretch>
      </xdr:blipFill>
      <xdr:spPr>
        <a:xfrm>
          <a:off x="1783080" y="7680960"/>
          <a:ext cx="476250" cy="521970"/>
        </a:xfrm>
        <a:prstGeom prst="rect">
          <a:avLst/>
        </a:prstGeom>
      </xdr:spPr>
    </xdr:pic>
  </etc:cellImage>
  <etc:cellImage>
    <xdr:pic>
      <xdr:nvPicPr>
        <xdr:cNvPr id="74" name="ID_D6AE9ECEA1E84E8FBCCC76DF748B98A7" descr="Picture"/>
        <xdr:cNvPicPr/>
      </xdr:nvPicPr>
      <xdr:blipFill>
        <a:blip r:embed="rId73" cstate="print"/>
        <a:stretch>
          <a:fillRect/>
        </a:stretch>
      </xdr:blipFill>
      <xdr:spPr>
        <a:xfrm>
          <a:off x="1188720" y="7894320"/>
          <a:ext cx="476250" cy="521970"/>
        </a:xfrm>
        <a:prstGeom prst="rect">
          <a:avLst/>
        </a:prstGeom>
      </xdr:spPr>
    </xdr:pic>
  </etc:cellImage>
  <etc:cellImage>
    <xdr:pic>
      <xdr:nvPicPr>
        <xdr:cNvPr id="75" name="ID_07B6D53B425845D1BC4A28574D64C765" descr="Picture"/>
        <xdr:cNvPicPr/>
      </xdr:nvPicPr>
      <xdr:blipFill>
        <a:blip r:embed="rId74" cstate="print"/>
        <a:stretch>
          <a:fillRect/>
        </a:stretch>
      </xdr:blipFill>
      <xdr:spPr>
        <a:xfrm>
          <a:off x="1783080" y="7894320"/>
          <a:ext cx="476250" cy="521970"/>
        </a:xfrm>
        <a:prstGeom prst="rect">
          <a:avLst/>
        </a:prstGeom>
      </xdr:spPr>
    </xdr:pic>
  </etc:cellImage>
  <etc:cellImage>
    <xdr:pic>
      <xdr:nvPicPr>
        <xdr:cNvPr id="76" name="ID_91F448935C9F437983CF25FC0B50F693" descr="Picture"/>
        <xdr:cNvPicPr/>
      </xdr:nvPicPr>
      <xdr:blipFill>
        <a:blip r:embed="rId75" cstate="print"/>
        <a:stretch>
          <a:fillRect/>
        </a:stretch>
      </xdr:blipFill>
      <xdr:spPr>
        <a:xfrm>
          <a:off x="1188720" y="8107680"/>
          <a:ext cx="476250" cy="521970"/>
        </a:xfrm>
        <a:prstGeom prst="rect">
          <a:avLst/>
        </a:prstGeom>
      </xdr:spPr>
    </xdr:pic>
  </etc:cellImage>
  <etc:cellImage>
    <xdr:pic>
      <xdr:nvPicPr>
        <xdr:cNvPr id="77" name="ID_5C49E95891354EF6BB2F74BAB88332B4" descr="Picture"/>
        <xdr:cNvPicPr/>
      </xdr:nvPicPr>
      <xdr:blipFill>
        <a:blip r:embed="rId76" cstate="print"/>
        <a:stretch>
          <a:fillRect/>
        </a:stretch>
      </xdr:blipFill>
      <xdr:spPr>
        <a:xfrm>
          <a:off x="1783080" y="8107680"/>
          <a:ext cx="476250" cy="521970"/>
        </a:xfrm>
        <a:prstGeom prst="rect">
          <a:avLst/>
        </a:prstGeom>
      </xdr:spPr>
    </xdr:pic>
  </etc:cellImage>
  <etc:cellImage>
    <xdr:pic>
      <xdr:nvPicPr>
        <xdr:cNvPr id="78" name="ID_A8D65ED01D494E5D89B1CC4007ABE7F6" descr="Picture"/>
        <xdr:cNvPicPr/>
      </xdr:nvPicPr>
      <xdr:blipFill>
        <a:blip r:embed="rId77" cstate="print"/>
        <a:stretch>
          <a:fillRect/>
        </a:stretch>
      </xdr:blipFill>
      <xdr:spPr>
        <a:xfrm>
          <a:off x="1188720" y="8321040"/>
          <a:ext cx="476250" cy="521970"/>
        </a:xfrm>
        <a:prstGeom prst="rect">
          <a:avLst/>
        </a:prstGeom>
      </xdr:spPr>
    </xdr:pic>
  </etc:cellImage>
  <etc:cellImage>
    <xdr:pic>
      <xdr:nvPicPr>
        <xdr:cNvPr id="79" name="ID_F2CF691DFCCC4E7CB424086DBCF40F44" descr="Picture"/>
        <xdr:cNvPicPr/>
      </xdr:nvPicPr>
      <xdr:blipFill>
        <a:blip r:embed="rId78" cstate="print"/>
        <a:stretch>
          <a:fillRect/>
        </a:stretch>
      </xdr:blipFill>
      <xdr:spPr>
        <a:xfrm>
          <a:off x="1783080" y="8321040"/>
          <a:ext cx="476250" cy="521970"/>
        </a:xfrm>
        <a:prstGeom prst="rect">
          <a:avLst/>
        </a:prstGeom>
      </xdr:spPr>
    </xdr:pic>
  </etc:cellImage>
  <etc:cellImage>
    <xdr:pic>
      <xdr:nvPicPr>
        <xdr:cNvPr id="80" name="ID_B0C93CFE1A774E9597204102463A0E00" descr="Picture"/>
        <xdr:cNvPicPr/>
      </xdr:nvPicPr>
      <xdr:blipFill>
        <a:blip r:embed="rId79" cstate="print"/>
        <a:stretch>
          <a:fillRect/>
        </a:stretch>
      </xdr:blipFill>
      <xdr:spPr>
        <a:xfrm>
          <a:off x="1188720" y="8534400"/>
          <a:ext cx="476250" cy="521970"/>
        </a:xfrm>
        <a:prstGeom prst="rect">
          <a:avLst/>
        </a:prstGeom>
      </xdr:spPr>
    </xdr:pic>
  </etc:cellImage>
  <etc:cellImage>
    <xdr:pic>
      <xdr:nvPicPr>
        <xdr:cNvPr id="81" name="ID_7939827292554112B20F102C534DEA0B" descr="Picture"/>
        <xdr:cNvPicPr/>
      </xdr:nvPicPr>
      <xdr:blipFill>
        <a:blip r:embed="rId80" cstate="print"/>
        <a:stretch>
          <a:fillRect/>
        </a:stretch>
      </xdr:blipFill>
      <xdr:spPr>
        <a:xfrm>
          <a:off x="1783080" y="8534400"/>
          <a:ext cx="476250" cy="521970"/>
        </a:xfrm>
        <a:prstGeom prst="rect">
          <a:avLst/>
        </a:prstGeom>
      </xdr:spPr>
    </xdr:pic>
  </etc:cellImage>
  <etc:cellImage>
    <xdr:pic>
      <xdr:nvPicPr>
        <xdr:cNvPr id="82" name="ID_0FCD9A5D0817484BBA5846EE4A5E9CBC" descr="Picture"/>
        <xdr:cNvPicPr/>
      </xdr:nvPicPr>
      <xdr:blipFill>
        <a:blip r:embed="rId81" cstate="print"/>
        <a:stretch>
          <a:fillRect/>
        </a:stretch>
      </xdr:blipFill>
      <xdr:spPr>
        <a:xfrm>
          <a:off x="1188720" y="8747760"/>
          <a:ext cx="476250" cy="521970"/>
        </a:xfrm>
        <a:prstGeom prst="rect">
          <a:avLst/>
        </a:prstGeom>
      </xdr:spPr>
    </xdr:pic>
  </etc:cellImage>
  <etc:cellImage>
    <xdr:pic>
      <xdr:nvPicPr>
        <xdr:cNvPr id="83" name="ID_8DF048A4B2C944B582A7387690CC5523" descr="Picture"/>
        <xdr:cNvPicPr/>
      </xdr:nvPicPr>
      <xdr:blipFill>
        <a:blip r:embed="rId82" cstate="print"/>
        <a:stretch>
          <a:fillRect/>
        </a:stretch>
      </xdr:blipFill>
      <xdr:spPr>
        <a:xfrm>
          <a:off x="1783080" y="8747760"/>
          <a:ext cx="476250" cy="521970"/>
        </a:xfrm>
        <a:prstGeom prst="rect">
          <a:avLst/>
        </a:prstGeom>
      </xdr:spPr>
    </xdr:pic>
  </etc:cellImage>
  <etc:cellImage>
    <xdr:pic>
      <xdr:nvPicPr>
        <xdr:cNvPr id="84" name="ID_04D7B9CB41794C53A1B2A232F3A91A1B" descr="Picture"/>
        <xdr:cNvPicPr/>
      </xdr:nvPicPr>
      <xdr:blipFill>
        <a:blip r:embed="rId83" cstate="print"/>
        <a:stretch>
          <a:fillRect/>
        </a:stretch>
      </xdr:blipFill>
      <xdr:spPr>
        <a:xfrm>
          <a:off x="1188720" y="8961120"/>
          <a:ext cx="476250" cy="521970"/>
        </a:xfrm>
        <a:prstGeom prst="rect">
          <a:avLst/>
        </a:prstGeom>
      </xdr:spPr>
    </xdr:pic>
  </etc:cellImage>
  <etc:cellImage>
    <xdr:pic>
      <xdr:nvPicPr>
        <xdr:cNvPr id="85" name="ID_A21CD69F6838499AA624538B061FEDD2" descr="Picture"/>
        <xdr:cNvPicPr/>
      </xdr:nvPicPr>
      <xdr:blipFill>
        <a:blip r:embed="rId84" cstate="print"/>
        <a:stretch>
          <a:fillRect/>
        </a:stretch>
      </xdr:blipFill>
      <xdr:spPr>
        <a:xfrm>
          <a:off x="1783080" y="8961120"/>
          <a:ext cx="476250" cy="521970"/>
        </a:xfrm>
        <a:prstGeom prst="rect">
          <a:avLst/>
        </a:prstGeom>
      </xdr:spPr>
    </xdr:pic>
  </etc:cellImage>
  <etc:cellImage>
    <xdr:pic>
      <xdr:nvPicPr>
        <xdr:cNvPr id="86" name="ID_B005E75C995344A0A982A8511D5C5008" descr="Picture"/>
        <xdr:cNvPicPr/>
      </xdr:nvPicPr>
      <xdr:blipFill>
        <a:blip r:embed="rId85" cstate="print"/>
        <a:stretch>
          <a:fillRect/>
        </a:stretch>
      </xdr:blipFill>
      <xdr:spPr>
        <a:xfrm>
          <a:off x="1188720" y="9174480"/>
          <a:ext cx="476250" cy="521970"/>
        </a:xfrm>
        <a:prstGeom prst="rect">
          <a:avLst/>
        </a:prstGeom>
      </xdr:spPr>
    </xdr:pic>
  </etc:cellImage>
  <etc:cellImage>
    <xdr:pic>
      <xdr:nvPicPr>
        <xdr:cNvPr id="87" name="ID_7BF2DEB9ECE443D0AB49DBD7EF84D515" descr="Picture"/>
        <xdr:cNvPicPr/>
      </xdr:nvPicPr>
      <xdr:blipFill>
        <a:blip r:embed="rId86" cstate="print"/>
        <a:stretch>
          <a:fillRect/>
        </a:stretch>
      </xdr:blipFill>
      <xdr:spPr>
        <a:xfrm>
          <a:off x="1783080" y="9174480"/>
          <a:ext cx="476250" cy="521970"/>
        </a:xfrm>
        <a:prstGeom prst="rect">
          <a:avLst/>
        </a:prstGeom>
      </xdr:spPr>
    </xdr:pic>
  </etc:cellImage>
  <etc:cellImage>
    <xdr:pic>
      <xdr:nvPicPr>
        <xdr:cNvPr id="88" name="ID_7C5EF40F7480430D890AF39F1AE4F653" descr="Picture"/>
        <xdr:cNvPicPr/>
      </xdr:nvPicPr>
      <xdr:blipFill>
        <a:blip r:embed="rId87" cstate="print"/>
        <a:stretch>
          <a:fillRect/>
        </a:stretch>
      </xdr:blipFill>
      <xdr:spPr>
        <a:xfrm>
          <a:off x="1188720" y="9387840"/>
          <a:ext cx="476250" cy="521970"/>
        </a:xfrm>
        <a:prstGeom prst="rect">
          <a:avLst/>
        </a:prstGeom>
      </xdr:spPr>
    </xdr:pic>
  </etc:cellImage>
  <etc:cellImage>
    <xdr:pic>
      <xdr:nvPicPr>
        <xdr:cNvPr id="89" name="ID_9D28E098615E4885930E16708F60FABC" descr="Picture"/>
        <xdr:cNvPicPr/>
      </xdr:nvPicPr>
      <xdr:blipFill>
        <a:blip r:embed="rId88" cstate="print"/>
        <a:stretch>
          <a:fillRect/>
        </a:stretch>
      </xdr:blipFill>
      <xdr:spPr>
        <a:xfrm>
          <a:off x="1783080" y="9387840"/>
          <a:ext cx="476250" cy="521970"/>
        </a:xfrm>
        <a:prstGeom prst="rect">
          <a:avLst/>
        </a:prstGeom>
      </xdr:spPr>
    </xdr:pic>
  </etc:cellImage>
  <etc:cellImage>
    <xdr:pic>
      <xdr:nvPicPr>
        <xdr:cNvPr id="90" name="ID_5696323EA6114D6585612C648BF6921A" descr="Picture"/>
        <xdr:cNvPicPr/>
      </xdr:nvPicPr>
      <xdr:blipFill>
        <a:blip r:embed="rId89" cstate="print"/>
        <a:stretch>
          <a:fillRect/>
        </a:stretch>
      </xdr:blipFill>
      <xdr:spPr>
        <a:xfrm>
          <a:off x="1188720" y="9601200"/>
          <a:ext cx="476250" cy="521970"/>
        </a:xfrm>
        <a:prstGeom prst="rect">
          <a:avLst/>
        </a:prstGeom>
      </xdr:spPr>
    </xdr:pic>
  </etc:cellImage>
  <etc:cellImage>
    <xdr:pic>
      <xdr:nvPicPr>
        <xdr:cNvPr id="91" name="ID_243EE5EC997941BF8B5D9A28DB4CEEA4" descr="Picture"/>
        <xdr:cNvPicPr/>
      </xdr:nvPicPr>
      <xdr:blipFill>
        <a:blip r:embed="rId90" cstate="print"/>
        <a:stretch>
          <a:fillRect/>
        </a:stretch>
      </xdr:blipFill>
      <xdr:spPr>
        <a:xfrm>
          <a:off x="1783080" y="9601200"/>
          <a:ext cx="476250" cy="521970"/>
        </a:xfrm>
        <a:prstGeom prst="rect">
          <a:avLst/>
        </a:prstGeom>
      </xdr:spPr>
    </xdr:pic>
  </etc:cellImage>
  <etc:cellImage>
    <xdr:pic>
      <xdr:nvPicPr>
        <xdr:cNvPr id="92" name="ID_C0117473E9C54AD0B0E9B43118F22424" descr="Picture"/>
        <xdr:cNvPicPr/>
      </xdr:nvPicPr>
      <xdr:blipFill>
        <a:blip r:embed="rId91" cstate="print"/>
        <a:stretch>
          <a:fillRect/>
        </a:stretch>
      </xdr:blipFill>
      <xdr:spPr>
        <a:xfrm>
          <a:off x="1188720" y="9814560"/>
          <a:ext cx="476250" cy="521970"/>
        </a:xfrm>
        <a:prstGeom prst="rect">
          <a:avLst/>
        </a:prstGeom>
      </xdr:spPr>
    </xdr:pic>
  </etc:cellImage>
  <etc:cellImage>
    <xdr:pic>
      <xdr:nvPicPr>
        <xdr:cNvPr id="93" name="ID_0CAA96EF4F4C410EB725FA7F34C3D24B" descr="Picture"/>
        <xdr:cNvPicPr/>
      </xdr:nvPicPr>
      <xdr:blipFill>
        <a:blip r:embed="rId92" cstate="print"/>
        <a:stretch>
          <a:fillRect/>
        </a:stretch>
      </xdr:blipFill>
      <xdr:spPr>
        <a:xfrm>
          <a:off x="1783080" y="9814560"/>
          <a:ext cx="476250" cy="521970"/>
        </a:xfrm>
        <a:prstGeom prst="rect">
          <a:avLst/>
        </a:prstGeom>
      </xdr:spPr>
    </xdr:pic>
  </etc:cellImage>
  <etc:cellImage>
    <xdr:pic>
      <xdr:nvPicPr>
        <xdr:cNvPr id="94" name="ID_B0B425A2689547E7AB69F9B145DB410E" descr="Picture"/>
        <xdr:cNvPicPr/>
      </xdr:nvPicPr>
      <xdr:blipFill>
        <a:blip r:embed="rId93" cstate="print"/>
        <a:stretch>
          <a:fillRect/>
        </a:stretch>
      </xdr:blipFill>
      <xdr:spPr>
        <a:xfrm>
          <a:off x="1188720" y="10027920"/>
          <a:ext cx="476250" cy="521970"/>
        </a:xfrm>
        <a:prstGeom prst="rect">
          <a:avLst/>
        </a:prstGeom>
      </xdr:spPr>
    </xdr:pic>
  </etc:cellImage>
  <etc:cellImage>
    <xdr:pic>
      <xdr:nvPicPr>
        <xdr:cNvPr id="95" name="ID_CCE352830FF9430798E40197ADF6A5EB" descr="Picture"/>
        <xdr:cNvPicPr/>
      </xdr:nvPicPr>
      <xdr:blipFill>
        <a:blip r:embed="rId94" cstate="print"/>
        <a:stretch>
          <a:fillRect/>
        </a:stretch>
      </xdr:blipFill>
      <xdr:spPr>
        <a:xfrm>
          <a:off x="1783080" y="10027920"/>
          <a:ext cx="476250" cy="521970"/>
        </a:xfrm>
        <a:prstGeom prst="rect">
          <a:avLst/>
        </a:prstGeom>
      </xdr:spPr>
    </xdr:pic>
  </etc:cellImage>
  <etc:cellImage>
    <xdr:pic>
      <xdr:nvPicPr>
        <xdr:cNvPr id="96" name="ID_8F8F45A4B43D47E7B55F32C32A7DF315" descr="Picture"/>
        <xdr:cNvPicPr/>
      </xdr:nvPicPr>
      <xdr:blipFill>
        <a:blip r:embed="rId95" cstate="print"/>
        <a:stretch>
          <a:fillRect/>
        </a:stretch>
      </xdr:blipFill>
      <xdr:spPr>
        <a:xfrm>
          <a:off x="1188720" y="10241280"/>
          <a:ext cx="476250" cy="521970"/>
        </a:xfrm>
        <a:prstGeom prst="rect">
          <a:avLst/>
        </a:prstGeom>
      </xdr:spPr>
    </xdr:pic>
  </etc:cellImage>
  <etc:cellImage>
    <xdr:pic>
      <xdr:nvPicPr>
        <xdr:cNvPr id="97" name="ID_735C8D0BE38E43FB96CC318051E97D86" descr="Picture"/>
        <xdr:cNvPicPr/>
      </xdr:nvPicPr>
      <xdr:blipFill>
        <a:blip r:embed="rId96" cstate="print"/>
        <a:stretch>
          <a:fillRect/>
        </a:stretch>
      </xdr:blipFill>
      <xdr:spPr>
        <a:xfrm>
          <a:off x="1783080" y="10241280"/>
          <a:ext cx="476250" cy="521970"/>
        </a:xfrm>
        <a:prstGeom prst="rect">
          <a:avLst/>
        </a:prstGeom>
      </xdr:spPr>
    </xdr:pic>
  </etc:cellImage>
  <etc:cellImage>
    <xdr:pic>
      <xdr:nvPicPr>
        <xdr:cNvPr id="98" name="ID_DA399FF379E9409EBC8859FD8F586D7F" descr="Picture"/>
        <xdr:cNvPicPr/>
      </xdr:nvPicPr>
      <xdr:blipFill>
        <a:blip r:embed="rId97" cstate="print"/>
        <a:stretch>
          <a:fillRect/>
        </a:stretch>
      </xdr:blipFill>
      <xdr:spPr>
        <a:xfrm>
          <a:off x="1188720" y="10454640"/>
          <a:ext cx="476250" cy="521970"/>
        </a:xfrm>
        <a:prstGeom prst="rect">
          <a:avLst/>
        </a:prstGeom>
      </xdr:spPr>
    </xdr:pic>
  </etc:cellImage>
  <etc:cellImage>
    <xdr:pic>
      <xdr:nvPicPr>
        <xdr:cNvPr id="99" name="ID_E42497554C97451788DDEA85542AACA5" descr="Picture"/>
        <xdr:cNvPicPr/>
      </xdr:nvPicPr>
      <xdr:blipFill>
        <a:blip r:embed="rId98" cstate="print"/>
        <a:stretch>
          <a:fillRect/>
        </a:stretch>
      </xdr:blipFill>
      <xdr:spPr>
        <a:xfrm>
          <a:off x="1783080" y="10454640"/>
          <a:ext cx="476250" cy="521970"/>
        </a:xfrm>
        <a:prstGeom prst="rect">
          <a:avLst/>
        </a:prstGeom>
      </xdr:spPr>
    </xdr:pic>
  </etc:cellImage>
  <etc:cellImage>
    <xdr:pic>
      <xdr:nvPicPr>
        <xdr:cNvPr id="100" name="ID_4A63ABDAE191405B920F2F84B9D4E1BA" descr="Picture"/>
        <xdr:cNvPicPr/>
      </xdr:nvPicPr>
      <xdr:blipFill>
        <a:blip r:embed="rId99" cstate="print"/>
        <a:stretch>
          <a:fillRect/>
        </a:stretch>
      </xdr:blipFill>
      <xdr:spPr>
        <a:xfrm>
          <a:off x="1188720" y="10668000"/>
          <a:ext cx="476250" cy="521970"/>
        </a:xfrm>
        <a:prstGeom prst="rect">
          <a:avLst/>
        </a:prstGeom>
      </xdr:spPr>
    </xdr:pic>
  </etc:cellImage>
  <etc:cellImage>
    <xdr:pic>
      <xdr:nvPicPr>
        <xdr:cNvPr id="101" name="ID_1492660C3C8049A19B12D658516A7C8A" descr="Picture"/>
        <xdr:cNvPicPr/>
      </xdr:nvPicPr>
      <xdr:blipFill>
        <a:blip r:embed="rId100" cstate="print"/>
        <a:stretch>
          <a:fillRect/>
        </a:stretch>
      </xdr:blipFill>
      <xdr:spPr>
        <a:xfrm>
          <a:off x="1783080" y="10668000"/>
          <a:ext cx="476250" cy="521970"/>
        </a:xfrm>
        <a:prstGeom prst="rect">
          <a:avLst/>
        </a:prstGeom>
      </xdr:spPr>
    </xdr:pic>
  </etc:cellImage>
  <etc:cellImage>
    <xdr:pic>
      <xdr:nvPicPr>
        <xdr:cNvPr id="102" name="ID_9E52F6E089DC4C56BDA32109DD623EAE" descr="Picture"/>
        <xdr:cNvPicPr/>
      </xdr:nvPicPr>
      <xdr:blipFill>
        <a:blip r:embed="rId101" cstate="print"/>
        <a:stretch>
          <a:fillRect/>
        </a:stretch>
      </xdr:blipFill>
      <xdr:spPr>
        <a:xfrm>
          <a:off x="1188720" y="10881360"/>
          <a:ext cx="476250" cy="521970"/>
        </a:xfrm>
        <a:prstGeom prst="rect">
          <a:avLst/>
        </a:prstGeom>
      </xdr:spPr>
    </xdr:pic>
  </etc:cellImage>
  <etc:cellImage>
    <xdr:pic>
      <xdr:nvPicPr>
        <xdr:cNvPr id="103" name="ID_35596B5B01C7424485E9B3316D900CCB" descr="Picture"/>
        <xdr:cNvPicPr/>
      </xdr:nvPicPr>
      <xdr:blipFill>
        <a:blip r:embed="rId102" cstate="print"/>
        <a:stretch>
          <a:fillRect/>
        </a:stretch>
      </xdr:blipFill>
      <xdr:spPr>
        <a:xfrm>
          <a:off x="1783080" y="10881360"/>
          <a:ext cx="476250" cy="521970"/>
        </a:xfrm>
        <a:prstGeom prst="rect">
          <a:avLst/>
        </a:prstGeom>
      </xdr:spPr>
    </xdr:pic>
  </etc:cellImage>
  <etc:cellImage>
    <xdr:pic>
      <xdr:nvPicPr>
        <xdr:cNvPr id="104" name="ID_F8C500CA4C934223A63016E3613F93BB" descr="Picture"/>
        <xdr:cNvPicPr/>
      </xdr:nvPicPr>
      <xdr:blipFill>
        <a:blip r:embed="rId103" cstate="print"/>
        <a:stretch>
          <a:fillRect/>
        </a:stretch>
      </xdr:blipFill>
      <xdr:spPr>
        <a:xfrm>
          <a:off x="1188720" y="11094720"/>
          <a:ext cx="476250" cy="521970"/>
        </a:xfrm>
        <a:prstGeom prst="rect">
          <a:avLst/>
        </a:prstGeom>
      </xdr:spPr>
    </xdr:pic>
  </etc:cellImage>
  <etc:cellImage>
    <xdr:pic>
      <xdr:nvPicPr>
        <xdr:cNvPr id="105" name="ID_5293D7C22F6B42B888AFD82F340EBA4A" descr="Picture"/>
        <xdr:cNvPicPr/>
      </xdr:nvPicPr>
      <xdr:blipFill>
        <a:blip r:embed="rId104" cstate="print"/>
        <a:stretch>
          <a:fillRect/>
        </a:stretch>
      </xdr:blipFill>
      <xdr:spPr>
        <a:xfrm>
          <a:off x="1783080" y="11094720"/>
          <a:ext cx="476250" cy="521970"/>
        </a:xfrm>
        <a:prstGeom prst="rect">
          <a:avLst/>
        </a:prstGeom>
      </xdr:spPr>
    </xdr:pic>
  </etc:cellImage>
  <etc:cellImage>
    <xdr:pic>
      <xdr:nvPicPr>
        <xdr:cNvPr id="106" name="ID_07A210970C174ED48A0EFBFC51328571" descr="Picture"/>
        <xdr:cNvPicPr/>
      </xdr:nvPicPr>
      <xdr:blipFill>
        <a:blip r:embed="rId105" cstate="print"/>
        <a:stretch>
          <a:fillRect/>
        </a:stretch>
      </xdr:blipFill>
      <xdr:spPr>
        <a:xfrm>
          <a:off x="1188720" y="11308080"/>
          <a:ext cx="476250" cy="521970"/>
        </a:xfrm>
        <a:prstGeom prst="rect">
          <a:avLst/>
        </a:prstGeom>
      </xdr:spPr>
    </xdr:pic>
  </etc:cellImage>
  <etc:cellImage>
    <xdr:pic>
      <xdr:nvPicPr>
        <xdr:cNvPr id="107" name="ID_FAEE3B7C70CF4B528F34A0425DDE1ACD" descr="Picture"/>
        <xdr:cNvPicPr/>
      </xdr:nvPicPr>
      <xdr:blipFill>
        <a:blip r:embed="rId106" cstate="print"/>
        <a:stretch>
          <a:fillRect/>
        </a:stretch>
      </xdr:blipFill>
      <xdr:spPr>
        <a:xfrm>
          <a:off x="1783080" y="11308080"/>
          <a:ext cx="476250" cy="521970"/>
        </a:xfrm>
        <a:prstGeom prst="rect">
          <a:avLst/>
        </a:prstGeom>
      </xdr:spPr>
    </xdr:pic>
  </etc:cellImage>
  <etc:cellImage>
    <xdr:pic>
      <xdr:nvPicPr>
        <xdr:cNvPr id="108" name="ID_8735C408E19244F1A1353B9098B6EA57" descr="Picture"/>
        <xdr:cNvPicPr/>
      </xdr:nvPicPr>
      <xdr:blipFill>
        <a:blip r:embed="rId107" cstate="print"/>
        <a:stretch>
          <a:fillRect/>
        </a:stretch>
      </xdr:blipFill>
      <xdr:spPr>
        <a:xfrm>
          <a:off x="1188720" y="11521440"/>
          <a:ext cx="476250" cy="521970"/>
        </a:xfrm>
        <a:prstGeom prst="rect">
          <a:avLst/>
        </a:prstGeom>
      </xdr:spPr>
    </xdr:pic>
  </etc:cellImage>
  <etc:cellImage>
    <xdr:pic>
      <xdr:nvPicPr>
        <xdr:cNvPr id="109" name="ID_9D6F825AB444470CAC36F8C0A08267A5" descr="Picture"/>
        <xdr:cNvPicPr/>
      </xdr:nvPicPr>
      <xdr:blipFill>
        <a:blip r:embed="rId108" cstate="print"/>
        <a:stretch>
          <a:fillRect/>
        </a:stretch>
      </xdr:blipFill>
      <xdr:spPr>
        <a:xfrm>
          <a:off x="1783080" y="11521440"/>
          <a:ext cx="476250" cy="521970"/>
        </a:xfrm>
        <a:prstGeom prst="rect">
          <a:avLst/>
        </a:prstGeom>
      </xdr:spPr>
    </xdr:pic>
  </etc:cellImage>
  <etc:cellImage>
    <xdr:pic>
      <xdr:nvPicPr>
        <xdr:cNvPr id="110" name="ID_4E9B6EF43C224C99A1B1E49E66DF02D1" descr="Picture"/>
        <xdr:cNvPicPr/>
      </xdr:nvPicPr>
      <xdr:blipFill>
        <a:blip r:embed="rId109" cstate="print"/>
        <a:stretch>
          <a:fillRect/>
        </a:stretch>
      </xdr:blipFill>
      <xdr:spPr>
        <a:xfrm>
          <a:off x="1188720" y="11734800"/>
          <a:ext cx="476250" cy="521970"/>
        </a:xfrm>
        <a:prstGeom prst="rect">
          <a:avLst/>
        </a:prstGeom>
      </xdr:spPr>
    </xdr:pic>
  </etc:cellImage>
  <etc:cellImage>
    <xdr:pic>
      <xdr:nvPicPr>
        <xdr:cNvPr id="111" name="ID_828DC6A97CCD45E3A9FE7886E046F8FA" descr="Picture"/>
        <xdr:cNvPicPr/>
      </xdr:nvPicPr>
      <xdr:blipFill>
        <a:blip r:embed="rId110" cstate="print"/>
        <a:stretch>
          <a:fillRect/>
        </a:stretch>
      </xdr:blipFill>
      <xdr:spPr>
        <a:xfrm>
          <a:off x="1783080" y="11734800"/>
          <a:ext cx="476250" cy="521970"/>
        </a:xfrm>
        <a:prstGeom prst="rect">
          <a:avLst/>
        </a:prstGeom>
      </xdr:spPr>
    </xdr:pic>
  </etc:cellImage>
  <etc:cellImage>
    <xdr:pic>
      <xdr:nvPicPr>
        <xdr:cNvPr id="112" name="ID_129E4F449545488390F78B236495191F" descr="Picture"/>
        <xdr:cNvPicPr/>
      </xdr:nvPicPr>
      <xdr:blipFill>
        <a:blip r:embed="rId111" cstate="print"/>
        <a:stretch>
          <a:fillRect/>
        </a:stretch>
      </xdr:blipFill>
      <xdr:spPr>
        <a:xfrm>
          <a:off x="1188720" y="11948160"/>
          <a:ext cx="476250" cy="521970"/>
        </a:xfrm>
        <a:prstGeom prst="rect">
          <a:avLst/>
        </a:prstGeom>
      </xdr:spPr>
    </xdr:pic>
  </etc:cellImage>
  <etc:cellImage>
    <xdr:pic>
      <xdr:nvPicPr>
        <xdr:cNvPr id="113" name="ID_B1FD82BD069D4157A24D760C754515CD" descr="Picture"/>
        <xdr:cNvPicPr/>
      </xdr:nvPicPr>
      <xdr:blipFill>
        <a:blip r:embed="rId112" cstate="print"/>
        <a:stretch>
          <a:fillRect/>
        </a:stretch>
      </xdr:blipFill>
      <xdr:spPr>
        <a:xfrm>
          <a:off x="1783080" y="11948160"/>
          <a:ext cx="476250" cy="521970"/>
        </a:xfrm>
        <a:prstGeom prst="rect">
          <a:avLst/>
        </a:prstGeom>
      </xdr:spPr>
    </xdr:pic>
  </etc:cellImage>
  <etc:cellImage>
    <xdr:pic>
      <xdr:nvPicPr>
        <xdr:cNvPr id="114" name="ID_3DBFB19A6CA74B7A95B21D02E1813EBA" descr="Picture"/>
        <xdr:cNvPicPr/>
      </xdr:nvPicPr>
      <xdr:blipFill>
        <a:blip r:embed="rId113" cstate="print"/>
        <a:stretch>
          <a:fillRect/>
        </a:stretch>
      </xdr:blipFill>
      <xdr:spPr>
        <a:xfrm>
          <a:off x="1188720" y="12161520"/>
          <a:ext cx="476250" cy="521970"/>
        </a:xfrm>
        <a:prstGeom prst="rect">
          <a:avLst/>
        </a:prstGeom>
      </xdr:spPr>
    </xdr:pic>
  </etc:cellImage>
  <etc:cellImage>
    <xdr:pic>
      <xdr:nvPicPr>
        <xdr:cNvPr id="115" name="ID_6101F5BB4D464757BA83EE93EC9E1A05" descr="Picture"/>
        <xdr:cNvPicPr/>
      </xdr:nvPicPr>
      <xdr:blipFill>
        <a:blip r:embed="rId114" cstate="print"/>
        <a:stretch>
          <a:fillRect/>
        </a:stretch>
      </xdr:blipFill>
      <xdr:spPr>
        <a:xfrm>
          <a:off x="1783080" y="12161520"/>
          <a:ext cx="476250" cy="521970"/>
        </a:xfrm>
        <a:prstGeom prst="rect">
          <a:avLst/>
        </a:prstGeom>
      </xdr:spPr>
    </xdr:pic>
  </etc:cellImage>
  <etc:cellImage>
    <xdr:pic>
      <xdr:nvPicPr>
        <xdr:cNvPr id="116" name="ID_DCE73BC525D74A8FBFA1C5CC477656F6" descr="Picture"/>
        <xdr:cNvPicPr/>
      </xdr:nvPicPr>
      <xdr:blipFill>
        <a:blip r:embed="rId115" cstate="print"/>
        <a:stretch>
          <a:fillRect/>
        </a:stretch>
      </xdr:blipFill>
      <xdr:spPr>
        <a:xfrm>
          <a:off x="1188720" y="12374880"/>
          <a:ext cx="476250" cy="521970"/>
        </a:xfrm>
        <a:prstGeom prst="rect">
          <a:avLst/>
        </a:prstGeom>
      </xdr:spPr>
    </xdr:pic>
  </etc:cellImage>
  <etc:cellImage>
    <xdr:pic>
      <xdr:nvPicPr>
        <xdr:cNvPr id="117" name="ID_CA848B2689DB402B925BDA9758B634A4" descr="Picture"/>
        <xdr:cNvPicPr/>
      </xdr:nvPicPr>
      <xdr:blipFill>
        <a:blip r:embed="rId116" cstate="print"/>
        <a:stretch>
          <a:fillRect/>
        </a:stretch>
      </xdr:blipFill>
      <xdr:spPr>
        <a:xfrm>
          <a:off x="1783080" y="12374880"/>
          <a:ext cx="476250" cy="521970"/>
        </a:xfrm>
        <a:prstGeom prst="rect">
          <a:avLst/>
        </a:prstGeom>
      </xdr:spPr>
    </xdr:pic>
  </etc:cellImage>
  <etc:cellImage>
    <xdr:pic>
      <xdr:nvPicPr>
        <xdr:cNvPr id="118" name="ID_840CAA28E0794740AB8083CD20196D45" descr="Picture"/>
        <xdr:cNvPicPr/>
      </xdr:nvPicPr>
      <xdr:blipFill>
        <a:blip r:embed="rId117" cstate="print"/>
        <a:stretch>
          <a:fillRect/>
        </a:stretch>
      </xdr:blipFill>
      <xdr:spPr>
        <a:xfrm>
          <a:off x="1188720" y="12588240"/>
          <a:ext cx="476250" cy="521970"/>
        </a:xfrm>
        <a:prstGeom prst="rect">
          <a:avLst/>
        </a:prstGeom>
      </xdr:spPr>
    </xdr:pic>
  </etc:cellImage>
  <etc:cellImage>
    <xdr:pic>
      <xdr:nvPicPr>
        <xdr:cNvPr id="119" name="ID_348106D26BBB474EAAA8F052BA7EC67B" descr="Picture"/>
        <xdr:cNvPicPr/>
      </xdr:nvPicPr>
      <xdr:blipFill>
        <a:blip r:embed="rId118" cstate="print"/>
        <a:stretch>
          <a:fillRect/>
        </a:stretch>
      </xdr:blipFill>
      <xdr:spPr>
        <a:xfrm>
          <a:off x="1783080" y="12588240"/>
          <a:ext cx="476250" cy="521970"/>
        </a:xfrm>
        <a:prstGeom prst="rect">
          <a:avLst/>
        </a:prstGeom>
      </xdr:spPr>
    </xdr:pic>
  </etc:cellImage>
  <etc:cellImage>
    <xdr:pic>
      <xdr:nvPicPr>
        <xdr:cNvPr id="120" name="ID_7C79A393EB544E18872E3EDD52C79031" descr="Picture"/>
        <xdr:cNvPicPr/>
      </xdr:nvPicPr>
      <xdr:blipFill>
        <a:blip r:embed="rId119" cstate="print"/>
        <a:stretch>
          <a:fillRect/>
        </a:stretch>
      </xdr:blipFill>
      <xdr:spPr>
        <a:xfrm>
          <a:off x="1188720" y="12801600"/>
          <a:ext cx="476250" cy="521970"/>
        </a:xfrm>
        <a:prstGeom prst="rect">
          <a:avLst/>
        </a:prstGeom>
      </xdr:spPr>
    </xdr:pic>
  </etc:cellImage>
  <etc:cellImage>
    <xdr:pic>
      <xdr:nvPicPr>
        <xdr:cNvPr id="121" name="ID_ADEB43DD16C74752B3E6FB949D0BD9B2" descr="Picture"/>
        <xdr:cNvPicPr/>
      </xdr:nvPicPr>
      <xdr:blipFill>
        <a:blip r:embed="rId120" cstate="print"/>
        <a:stretch>
          <a:fillRect/>
        </a:stretch>
      </xdr:blipFill>
      <xdr:spPr>
        <a:xfrm>
          <a:off x="1783080" y="12801600"/>
          <a:ext cx="476250" cy="521970"/>
        </a:xfrm>
        <a:prstGeom prst="rect">
          <a:avLst/>
        </a:prstGeom>
      </xdr:spPr>
    </xdr:pic>
  </etc:cellImage>
  <etc:cellImage>
    <xdr:pic>
      <xdr:nvPicPr>
        <xdr:cNvPr id="122" name="ID_D5CCCFE9ECE4439EA9FF7AB5E682436A" descr="Picture"/>
        <xdr:cNvPicPr/>
      </xdr:nvPicPr>
      <xdr:blipFill>
        <a:blip r:embed="rId121" cstate="print"/>
        <a:stretch>
          <a:fillRect/>
        </a:stretch>
      </xdr:blipFill>
      <xdr:spPr>
        <a:xfrm>
          <a:off x="1188720" y="13014960"/>
          <a:ext cx="476250" cy="521970"/>
        </a:xfrm>
        <a:prstGeom prst="rect">
          <a:avLst/>
        </a:prstGeom>
      </xdr:spPr>
    </xdr:pic>
  </etc:cellImage>
  <etc:cellImage>
    <xdr:pic>
      <xdr:nvPicPr>
        <xdr:cNvPr id="123" name="ID_90A9376394AB4D6F968B9260FD39998D" descr="Picture"/>
        <xdr:cNvPicPr/>
      </xdr:nvPicPr>
      <xdr:blipFill>
        <a:blip r:embed="rId122" cstate="print"/>
        <a:stretch>
          <a:fillRect/>
        </a:stretch>
      </xdr:blipFill>
      <xdr:spPr>
        <a:xfrm>
          <a:off x="1783080" y="13014960"/>
          <a:ext cx="476250" cy="521970"/>
        </a:xfrm>
        <a:prstGeom prst="rect">
          <a:avLst/>
        </a:prstGeom>
      </xdr:spPr>
    </xdr:pic>
  </etc:cellImage>
  <etc:cellImage>
    <xdr:pic>
      <xdr:nvPicPr>
        <xdr:cNvPr id="124" name="ID_270E0DACC51249B9AA85F98DA7D63A7C" descr="Picture"/>
        <xdr:cNvPicPr/>
      </xdr:nvPicPr>
      <xdr:blipFill>
        <a:blip r:embed="rId123" cstate="print"/>
        <a:stretch>
          <a:fillRect/>
        </a:stretch>
      </xdr:blipFill>
      <xdr:spPr>
        <a:xfrm>
          <a:off x="1188720" y="13228320"/>
          <a:ext cx="476250" cy="521970"/>
        </a:xfrm>
        <a:prstGeom prst="rect">
          <a:avLst/>
        </a:prstGeom>
      </xdr:spPr>
    </xdr:pic>
  </etc:cellImage>
  <etc:cellImage>
    <xdr:pic>
      <xdr:nvPicPr>
        <xdr:cNvPr id="125" name="ID_E67FD4C1ACFF4EB99BBE1537D71B87B6" descr="Picture"/>
        <xdr:cNvPicPr/>
      </xdr:nvPicPr>
      <xdr:blipFill>
        <a:blip r:embed="rId124" cstate="print"/>
        <a:stretch>
          <a:fillRect/>
        </a:stretch>
      </xdr:blipFill>
      <xdr:spPr>
        <a:xfrm>
          <a:off x="1783080" y="13228320"/>
          <a:ext cx="476250" cy="521970"/>
        </a:xfrm>
        <a:prstGeom prst="rect">
          <a:avLst/>
        </a:prstGeom>
      </xdr:spPr>
    </xdr:pic>
  </etc:cellImage>
  <etc:cellImage>
    <xdr:pic>
      <xdr:nvPicPr>
        <xdr:cNvPr id="126" name="ID_260B9F23DF3D4D33A098923A98A3227A" descr="Picture"/>
        <xdr:cNvPicPr/>
      </xdr:nvPicPr>
      <xdr:blipFill>
        <a:blip r:embed="rId125" cstate="print"/>
        <a:stretch>
          <a:fillRect/>
        </a:stretch>
      </xdr:blipFill>
      <xdr:spPr>
        <a:xfrm>
          <a:off x="1188720" y="13441680"/>
          <a:ext cx="476250" cy="521970"/>
        </a:xfrm>
        <a:prstGeom prst="rect">
          <a:avLst/>
        </a:prstGeom>
      </xdr:spPr>
    </xdr:pic>
  </etc:cellImage>
  <etc:cellImage>
    <xdr:pic>
      <xdr:nvPicPr>
        <xdr:cNvPr id="127" name="ID_1D4197D17BF1434F979AD4D45341D3B6" descr="Picture"/>
        <xdr:cNvPicPr/>
      </xdr:nvPicPr>
      <xdr:blipFill>
        <a:blip r:embed="rId126" cstate="print"/>
        <a:stretch>
          <a:fillRect/>
        </a:stretch>
      </xdr:blipFill>
      <xdr:spPr>
        <a:xfrm>
          <a:off x="1783080" y="13441680"/>
          <a:ext cx="476250" cy="521970"/>
        </a:xfrm>
        <a:prstGeom prst="rect">
          <a:avLst/>
        </a:prstGeom>
      </xdr:spPr>
    </xdr:pic>
  </etc:cellImage>
  <etc:cellImage>
    <xdr:pic>
      <xdr:nvPicPr>
        <xdr:cNvPr id="128" name="ID_950761BCBD4A4A8E8058D88FD028EEE9" descr="Picture"/>
        <xdr:cNvPicPr/>
      </xdr:nvPicPr>
      <xdr:blipFill>
        <a:blip r:embed="rId127" cstate="print"/>
        <a:stretch>
          <a:fillRect/>
        </a:stretch>
      </xdr:blipFill>
      <xdr:spPr>
        <a:xfrm>
          <a:off x="1188720" y="13655040"/>
          <a:ext cx="476250" cy="521970"/>
        </a:xfrm>
        <a:prstGeom prst="rect">
          <a:avLst/>
        </a:prstGeom>
      </xdr:spPr>
    </xdr:pic>
  </etc:cellImage>
  <etc:cellImage>
    <xdr:pic>
      <xdr:nvPicPr>
        <xdr:cNvPr id="129" name="ID_E653FCEABDC84180BCA204BB2601DF2A" descr="Picture"/>
        <xdr:cNvPicPr/>
      </xdr:nvPicPr>
      <xdr:blipFill>
        <a:blip r:embed="rId128" cstate="print"/>
        <a:stretch>
          <a:fillRect/>
        </a:stretch>
      </xdr:blipFill>
      <xdr:spPr>
        <a:xfrm>
          <a:off x="1783080" y="13655040"/>
          <a:ext cx="476250" cy="521970"/>
        </a:xfrm>
        <a:prstGeom prst="rect">
          <a:avLst/>
        </a:prstGeom>
      </xdr:spPr>
    </xdr:pic>
  </etc:cellImage>
  <etc:cellImage>
    <xdr:pic>
      <xdr:nvPicPr>
        <xdr:cNvPr id="130" name="ID_4BB18EEB488446E39860F0196A956BD0" descr="Picture"/>
        <xdr:cNvPicPr/>
      </xdr:nvPicPr>
      <xdr:blipFill>
        <a:blip r:embed="rId129" cstate="print"/>
        <a:stretch>
          <a:fillRect/>
        </a:stretch>
      </xdr:blipFill>
      <xdr:spPr>
        <a:xfrm>
          <a:off x="1188720" y="13868400"/>
          <a:ext cx="476250" cy="521970"/>
        </a:xfrm>
        <a:prstGeom prst="rect">
          <a:avLst/>
        </a:prstGeom>
      </xdr:spPr>
    </xdr:pic>
  </etc:cellImage>
  <etc:cellImage>
    <xdr:pic>
      <xdr:nvPicPr>
        <xdr:cNvPr id="131" name="ID_E55DCDDD63F14B669B5BA3229AFDD348" descr="Picture"/>
        <xdr:cNvPicPr/>
      </xdr:nvPicPr>
      <xdr:blipFill>
        <a:blip r:embed="rId130" cstate="print"/>
        <a:stretch>
          <a:fillRect/>
        </a:stretch>
      </xdr:blipFill>
      <xdr:spPr>
        <a:xfrm>
          <a:off x="1783080" y="13868400"/>
          <a:ext cx="476250" cy="521970"/>
        </a:xfrm>
        <a:prstGeom prst="rect">
          <a:avLst/>
        </a:prstGeom>
      </xdr:spPr>
    </xdr:pic>
  </etc:cellImage>
  <etc:cellImage>
    <xdr:pic>
      <xdr:nvPicPr>
        <xdr:cNvPr id="132" name="ID_5E6EC874C5564C749E080AE41690CC14" descr="Picture"/>
        <xdr:cNvPicPr/>
      </xdr:nvPicPr>
      <xdr:blipFill>
        <a:blip r:embed="rId131" cstate="print"/>
        <a:stretch>
          <a:fillRect/>
        </a:stretch>
      </xdr:blipFill>
      <xdr:spPr>
        <a:xfrm>
          <a:off x="1188720" y="14081760"/>
          <a:ext cx="476250" cy="521970"/>
        </a:xfrm>
        <a:prstGeom prst="rect">
          <a:avLst/>
        </a:prstGeom>
      </xdr:spPr>
    </xdr:pic>
  </etc:cellImage>
  <etc:cellImage>
    <xdr:pic>
      <xdr:nvPicPr>
        <xdr:cNvPr id="133" name="ID_4CE76095A28642B29ED41EE16C40FB9C" descr="Picture"/>
        <xdr:cNvPicPr/>
      </xdr:nvPicPr>
      <xdr:blipFill>
        <a:blip r:embed="rId132" cstate="print"/>
        <a:stretch>
          <a:fillRect/>
        </a:stretch>
      </xdr:blipFill>
      <xdr:spPr>
        <a:xfrm>
          <a:off x="1783080" y="14081760"/>
          <a:ext cx="476250" cy="521970"/>
        </a:xfrm>
        <a:prstGeom prst="rect">
          <a:avLst/>
        </a:prstGeom>
      </xdr:spPr>
    </xdr:pic>
  </etc:cellImage>
  <etc:cellImage>
    <xdr:pic>
      <xdr:nvPicPr>
        <xdr:cNvPr id="134" name="ID_2D4AB18C97764218B9C01C696545F510" descr="Picture"/>
        <xdr:cNvPicPr/>
      </xdr:nvPicPr>
      <xdr:blipFill>
        <a:blip r:embed="rId133" cstate="print"/>
        <a:stretch>
          <a:fillRect/>
        </a:stretch>
      </xdr:blipFill>
      <xdr:spPr>
        <a:xfrm>
          <a:off x="1188720" y="14295120"/>
          <a:ext cx="476250" cy="521970"/>
        </a:xfrm>
        <a:prstGeom prst="rect">
          <a:avLst/>
        </a:prstGeom>
      </xdr:spPr>
    </xdr:pic>
  </etc:cellImage>
  <etc:cellImage>
    <xdr:pic>
      <xdr:nvPicPr>
        <xdr:cNvPr id="135" name="ID_074723CD0A964B8C9BD441AE48F768DF" descr="Picture"/>
        <xdr:cNvPicPr/>
      </xdr:nvPicPr>
      <xdr:blipFill>
        <a:blip r:embed="rId134" cstate="print"/>
        <a:stretch>
          <a:fillRect/>
        </a:stretch>
      </xdr:blipFill>
      <xdr:spPr>
        <a:xfrm>
          <a:off x="1783080" y="14295120"/>
          <a:ext cx="476250" cy="521970"/>
        </a:xfrm>
        <a:prstGeom prst="rect">
          <a:avLst/>
        </a:prstGeom>
      </xdr:spPr>
    </xdr:pic>
  </etc:cellImage>
  <etc:cellImage>
    <xdr:pic>
      <xdr:nvPicPr>
        <xdr:cNvPr id="136" name="ID_3F425BD3701C4BA0A7F0C64DFF7F1E15" descr="Picture"/>
        <xdr:cNvPicPr/>
      </xdr:nvPicPr>
      <xdr:blipFill>
        <a:blip r:embed="rId135" cstate="print"/>
        <a:stretch>
          <a:fillRect/>
        </a:stretch>
      </xdr:blipFill>
      <xdr:spPr>
        <a:xfrm>
          <a:off x="1188720" y="14508480"/>
          <a:ext cx="476250" cy="521970"/>
        </a:xfrm>
        <a:prstGeom prst="rect">
          <a:avLst/>
        </a:prstGeom>
      </xdr:spPr>
    </xdr:pic>
  </etc:cellImage>
  <etc:cellImage>
    <xdr:pic>
      <xdr:nvPicPr>
        <xdr:cNvPr id="137" name="ID_8C9925B6EE944663A55EA3362B7E21C0" descr="Picture"/>
        <xdr:cNvPicPr/>
      </xdr:nvPicPr>
      <xdr:blipFill>
        <a:blip r:embed="rId136" cstate="print"/>
        <a:stretch>
          <a:fillRect/>
        </a:stretch>
      </xdr:blipFill>
      <xdr:spPr>
        <a:xfrm>
          <a:off x="1783080" y="14508480"/>
          <a:ext cx="476250" cy="521970"/>
        </a:xfrm>
        <a:prstGeom prst="rect">
          <a:avLst/>
        </a:prstGeom>
      </xdr:spPr>
    </xdr:pic>
  </etc:cellImage>
  <etc:cellImage>
    <xdr:pic>
      <xdr:nvPicPr>
        <xdr:cNvPr id="138" name="ID_B59FD9AB24BE42C59BD9D06A23A90FF0" descr="Picture"/>
        <xdr:cNvPicPr/>
      </xdr:nvPicPr>
      <xdr:blipFill>
        <a:blip r:embed="rId137" cstate="print"/>
        <a:stretch>
          <a:fillRect/>
        </a:stretch>
      </xdr:blipFill>
      <xdr:spPr>
        <a:xfrm>
          <a:off x="1188720" y="14721840"/>
          <a:ext cx="476250" cy="521970"/>
        </a:xfrm>
        <a:prstGeom prst="rect">
          <a:avLst/>
        </a:prstGeom>
      </xdr:spPr>
    </xdr:pic>
  </etc:cellImage>
  <etc:cellImage>
    <xdr:pic>
      <xdr:nvPicPr>
        <xdr:cNvPr id="139" name="ID_06389CC167E146A9BB1798BF3D2AED7C" descr="Picture"/>
        <xdr:cNvPicPr/>
      </xdr:nvPicPr>
      <xdr:blipFill>
        <a:blip r:embed="rId138" cstate="print"/>
        <a:stretch>
          <a:fillRect/>
        </a:stretch>
      </xdr:blipFill>
      <xdr:spPr>
        <a:xfrm>
          <a:off x="1783080" y="14721840"/>
          <a:ext cx="476250" cy="521970"/>
        </a:xfrm>
        <a:prstGeom prst="rect">
          <a:avLst/>
        </a:prstGeom>
      </xdr:spPr>
    </xdr:pic>
  </etc:cellImage>
  <etc:cellImage>
    <xdr:pic>
      <xdr:nvPicPr>
        <xdr:cNvPr id="140" name="ID_EE544AF64BD44A03901E17815F97556E" descr="Picture"/>
        <xdr:cNvPicPr/>
      </xdr:nvPicPr>
      <xdr:blipFill>
        <a:blip r:embed="rId139" cstate="print"/>
        <a:stretch>
          <a:fillRect/>
        </a:stretch>
      </xdr:blipFill>
      <xdr:spPr>
        <a:xfrm>
          <a:off x="1188720" y="14935200"/>
          <a:ext cx="476250" cy="521970"/>
        </a:xfrm>
        <a:prstGeom prst="rect">
          <a:avLst/>
        </a:prstGeom>
      </xdr:spPr>
    </xdr:pic>
  </etc:cellImage>
  <etc:cellImage>
    <xdr:pic>
      <xdr:nvPicPr>
        <xdr:cNvPr id="141" name="ID_716D951627AE42188BAF11FB5A8B87D9" descr="Picture"/>
        <xdr:cNvPicPr/>
      </xdr:nvPicPr>
      <xdr:blipFill>
        <a:blip r:embed="rId140" cstate="print"/>
        <a:stretch>
          <a:fillRect/>
        </a:stretch>
      </xdr:blipFill>
      <xdr:spPr>
        <a:xfrm>
          <a:off x="1783080" y="14935200"/>
          <a:ext cx="476250" cy="521970"/>
        </a:xfrm>
        <a:prstGeom prst="rect">
          <a:avLst/>
        </a:prstGeom>
      </xdr:spPr>
    </xdr:pic>
  </etc:cellImage>
  <etc:cellImage>
    <xdr:pic>
      <xdr:nvPicPr>
        <xdr:cNvPr id="142" name="ID_39AF1C9E227F489A813561609365944B" descr="Picture"/>
        <xdr:cNvPicPr/>
      </xdr:nvPicPr>
      <xdr:blipFill>
        <a:blip r:embed="rId141" cstate="print"/>
        <a:stretch>
          <a:fillRect/>
        </a:stretch>
      </xdr:blipFill>
      <xdr:spPr>
        <a:xfrm>
          <a:off x="1188720" y="15148560"/>
          <a:ext cx="476250" cy="521970"/>
        </a:xfrm>
        <a:prstGeom prst="rect">
          <a:avLst/>
        </a:prstGeom>
      </xdr:spPr>
    </xdr:pic>
  </etc:cellImage>
  <etc:cellImage>
    <xdr:pic>
      <xdr:nvPicPr>
        <xdr:cNvPr id="143" name="ID_AB9B93E05F0B4C66B5B8666698BDDC52" descr="Picture"/>
        <xdr:cNvPicPr/>
      </xdr:nvPicPr>
      <xdr:blipFill>
        <a:blip r:embed="rId142" cstate="print"/>
        <a:stretch>
          <a:fillRect/>
        </a:stretch>
      </xdr:blipFill>
      <xdr:spPr>
        <a:xfrm>
          <a:off x="1783080" y="15148560"/>
          <a:ext cx="476250" cy="521970"/>
        </a:xfrm>
        <a:prstGeom prst="rect">
          <a:avLst/>
        </a:prstGeom>
      </xdr:spPr>
    </xdr:pic>
  </etc:cellImage>
  <etc:cellImage>
    <xdr:pic>
      <xdr:nvPicPr>
        <xdr:cNvPr id="144" name="ID_94002537F3F040E1BC443B41958E89FA" descr="Picture"/>
        <xdr:cNvPicPr/>
      </xdr:nvPicPr>
      <xdr:blipFill>
        <a:blip r:embed="rId143" cstate="print"/>
        <a:stretch>
          <a:fillRect/>
        </a:stretch>
      </xdr:blipFill>
      <xdr:spPr>
        <a:xfrm>
          <a:off x="1188720" y="15361920"/>
          <a:ext cx="476250" cy="521970"/>
        </a:xfrm>
        <a:prstGeom prst="rect">
          <a:avLst/>
        </a:prstGeom>
      </xdr:spPr>
    </xdr:pic>
  </etc:cellImage>
  <etc:cellImage>
    <xdr:pic>
      <xdr:nvPicPr>
        <xdr:cNvPr id="145" name="ID_05DAEC4E294640DA96B791C591C34B20" descr="Picture"/>
        <xdr:cNvPicPr/>
      </xdr:nvPicPr>
      <xdr:blipFill>
        <a:blip r:embed="rId144" cstate="print"/>
        <a:stretch>
          <a:fillRect/>
        </a:stretch>
      </xdr:blipFill>
      <xdr:spPr>
        <a:xfrm>
          <a:off x="1783080" y="15361920"/>
          <a:ext cx="476250" cy="521970"/>
        </a:xfrm>
        <a:prstGeom prst="rect">
          <a:avLst/>
        </a:prstGeom>
      </xdr:spPr>
    </xdr:pic>
  </etc:cellImage>
  <etc:cellImage>
    <xdr:pic>
      <xdr:nvPicPr>
        <xdr:cNvPr id="146" name="ID_868071A8A90E4F51B3F29B2542A04364" descr="Picture"/>
        <xdr:cNvPicPr/>
      </xdr:nvPicPr>
      <xdr:blipFill>
        <a:blip r:embed="rId145" cstate="print"/>
        <a:stretch>
          <a:fillRect/>
        </a:stretch>
      </xdr:blipFill>
      <xdr:spPr>
        <a:xfrm>
          <a:off x="1188720" y="15575280"/>
          <a:ext cx="476250" cy="521970"/>
        </a:xfrm>
        <a:prstGeom prst="rect">
          <a:avLst/>
        </a:prstGeom>
      </xdr:spPr>
    </xdr:pic>
  </etc:cellImage>
  <etc:cellImage>
    <xdr:pic>
      <xdr:nvPicPr>
        <xdr:cNvPr id="147" name="ID_0A64554B43B24EEABC95C1B1193484D7" descr="Picture"/>
        <xdr:cNvPicPr/>
      </xdr:nvPicPr>
      <xdr:blipFill>
        <a:blip r:embed="rId146" cstate="print"/>
        <a:stretch>
          <a:fillRect/>
        </a:stretch>
      </xdr:blipFill>
      <xdr:spPr>
        <a:xfrm>
          <a:off x="1783080" y="15575280"/>
          <a:ext cx="476250" cy="521970"/>
        </a:xfrm>
        <a:prstGeom prst="rect">
          <a:avLst/>
        </a:prstGeom>
      </xdr:spPr>
    </xdr:pic>
  </etc:cellImage>
  <etc:cellImage>
    <xdr:pic>
      <xdr:nvPicPr>
        <xdr:cNvPr id="148" name="ID_A842D683BE08409C8D04E5494ACA03C2" descr="Picture"/>
        <xdr:cNvPicPr/>
      </xdr:nvPicPr>
      <xdr:blipFill>
        <a:blip r:embed="rId147" cstate="print"/>
        <a:stretch>
          <a:fillRect/>
        </a:stretch>
      </xdr:blipFill>
      <xdr:spPr>
        <a:xfrm>
          <a:off x="1188720" y="15788640"/>
          <a:ext cx="476250" cy="521970"/>
        </a:xfrm>
        <a:prstGeom prst="rect">
          <a:avLst/>
        </a:prstGeom>
      </xdr:spPr>
    </xdr:pic>
  </etc:cellImage>
  <etc:cellImage>
    <xdr:pic>
      <xdr:nvPicPr>
        <xdr:cNvPr id="149" name="ID_B86F9CF588DD4E85B1C571B9698E7A8D" descr="Picture"/>
        <xdr:cNvPicPr/>
      </xdr:nvPicPr>
      <xdr:blipFill>
        <a:blip r:embed="rId148" cstate="print"/>
        <a:stretch>
          <a:fillRect/>
        </a:stretch>
      </xdr:blipFill>
      <xdr:spPr>
        <a:xfrm>
          <a:off x="1783080" y="15788640"/>
          <a:ext cx="476250" cy="521970"/>
        </a:xfrm>
        <a:prstGeom prst="rect">
          <a:avLst/>
        </a:prstGeom>
      </xdr:spPr>
    </xdr:pic>
  </etc:cellImage>
  <etc:cellImage>
    <xdr:pic>
      <xdr:nvPicPr>
        <xdr:cNvPr id="150" name="ID_6ACAB13B7F004D8F8C08B1A0246BC41C" descr="Picture"/>
        <xdr:cNvPicPr/>
      </xdr:nvPicPr>
      <xdr:blipFill>
        <a:blip r:embed="rId149" cstate="print"/>
        <a:stretch>
          <a:fillRect/>
        </a:stretch>
      </xdr:blipFill>
      <xdr:spPr>
        <a:xfrm>
          <a:off x="1188720" y="16002000"/>
          <a:ext cx="476250" cy="521970"/>
        </a:xfrm>
        <a:prstGeom prst="rect">
          <a:avLst/>
        </a:prstGeom>
      </xdr:spPr>
    </xdr:pic>
  </etc:cellImage>
  <etc:cellImage>
    <xdr:pic>
      <xdr:nvPicPr>
        <xdr:cNvPr id="151" name="ID_4F8593A0D9CF4CFE8EE8AA9BA8328C11" descr="Picture"/>
        <xdr:cNvPicPr/>
      </xdr:nvPicPr>
      <xdr:blipFill>
        <a:blip r:embed="rId150" cstate="print"/>
        <a:stretch>
          <a:fillRect/>
        </a:stretch>
      </xdr:blipFill>
      <xdr:spPr>
        <a:xfrm>
          <a:off x="1783080" y="16002000"/>
          <a:ext cx="476250" cy="521970"/>
        </a:xfrm>
        <a:prstGeom prst="rect">
          <a:avLst/>
        </a:prstGeom>
      </xdr:spPr>
    </xdr:pic>
  </etc:cellImage>
  <etc:cellImage>
    <xdr:pic>
      <xdr:nvPicPr>
        <xdr:cNvPr id="152" name="ID_1CB56B609F5546A3B3104A2628DDA965" descr="Picture"/>
        <xdr:cNvPicPr/>
      </xdr:nvPicPr>
      <xdr:blipFill>
        <a:blip r:embed="rId151" cstate="print"/>
        <a:stretch>
          <a:fillRect/>
        </a:stretch>
      </xdr:blipFill>
      <xdr:spPr>
        <a:xfrm>
          <a:off x="1188720" y="16215360"/>
          <a:ext cx="476250" cy="521970"/>
        </a:xfrm>
        <a:prstGeom prst="rect">
          <a:avLst/>
        </a:prstGeom>
      </xdr:spPr>
    </xdr:pic>
  </etc:cellImage>
  <etc:cellImage>
    <xdr:pic>
      <xdr:nvPicPr>
        <xdr:cNvPr id="153" name="ID_5D696229CF6A4315971B585722570068" descr="Picture"/>
        <xdr:cNvPicPr/>
      </xdr:nvPicPr>
      <xdr:blipFill>
        <a:blip r:embed="rId152" cstate="print"/>
        <a:stretch>
          <a:fillRect/>
        </a:stretch>
      </xdr:blipFill>
      <xdr:spPr>
        <a:xfrm>
          <a:off x="1783080" y="16215360"/>
          <a:ext cx="476250" cy="521970"/>
        </a:xfrm>
        <a:prstGeom prst="rect">
          <a:avLst/>
        </a:prstGeom>
      </xdr:spPr>
    </xdr:pic>
  </etc:cellImage>
  <etc:cellImage>
    <xdr:pic>
      <xdr:nvPicPr>
        <xdr:cNvPr id="154" name="ID_F20DB655BBAE4A43A5EC71F8104B69C1" descr="Picture"/>
        <xdr:cNvPicPr/>
      </xdr:nvPicPr>
      <xdr:blipFill>
        <a:blip r:embed="rId153" cstate="print"/>
        <a:stretch>
          <a:fillRect/>
        </a:stretch>
      </xdr:blipFill>
      <xdr:spPr>
        <a:xfrm>
          <a:off x="1188720" y="16428720"/>
          <a:ext cx="476250" cy="521970"/>
        </a:xfrm>
        <a:prstGeom prst="rect">
          <a:avLst/>
        </a:prstGeom>
      </xdr:spPr>
    </xdr:pic>
  </etc:cellImage>
  <etc:cellImage>
    <xdr:pic>
      <xdr:nvPicPr>
        <xdr:cNvPr id="155" name="ID_C02BED2204E946D9AAA62269E426A444" descr="Picture"/>
        <xdr:cNvPicPr/>
      </xdr:nvPicPr>
      <xdr:blipFill>
        <a:blip r:embed="rId154" cstate="print"/>
        <a:stretch>
          <a:fillRect/>
        </a:stretch>
      </xdr:blipFill>
      <xdr:spPr>
        <a:xfrm>
          <a:off x="1783080" y="16428720"/>
          <a:ext cx="476250" cy="521970"/>
        </a:xfrm>
        <a:prstGeom prst="rect">
          <a:avLst/>
        </a:prstGeom>
      </xdr:spPr>
    </xdr:pic>
  </etc:cellImage>
  <etc:cellImage>
    <xdr:pic>
      <xdr:nvPicPr>
        <xdr:cNvPr id="156" name="ID_B107ABBFF01A43D382A89F48D4879705" descr="Picture"/>
        <xdr:cNvPicPr/>
      </xdr:nvPicPr>
      <xdr:blipFill>
        <a:blip r:embed="rId155" cstate="print"/>
        <a:stretch>
          <a:fillRect/>
        </a:stretch>
      </xdr:blipFill>
      <xdr:spPr>
        <a:xfrm>
          <a:off x="1188720" y="16642080"/>
          <a:ext cx="476250" cy="521970"/>
        </a:xfrm>
        <a:prstGeom prst="rect">
          <a:avLst/>
        </a:prstGeom>
      </xdr:spPr>
    </xdr:pic>
  </etc:cellImage>
  <etc:cellImage>
    <xdr:pic>
      <xdr:nvPicPr>
        <xdr:cNvPr id="157" name="ID_38C9F6E1DD9A45B68C0656C49C36D151" descr="Picture"/>
        <xdr:cNvPicPr/>
      </xdr:nvPicPr>
      <xdr:blipFill>
        <a:blip r:embed="rId156" cstate="print"/>
        <a:stretch>
          <a:fillRect/>
        </a:stretch>
      </xdr:blipFill>
      <xdr:spPr>
        <a:xfrm>
          <a:off x="1783080" y="16642080"/>
          <a:ext cx="476250" cy="521970"/>
        </a:xfrm>
        <a:prstGeom prst="rect">
          <a:avLst/>
        </a:prstGeom>
      </xdr:spPr>
    </xdr:pic>
  </etc:cellImage>
  <etc:cellImage>
    <xdr:pic>
      <xdr:nvPicPr>
        <xdr:cNvPr id="158" name="ID_9DBBA9AE169041BBBA4C992F0918543E" descr="Picture"/>
        <xdr:cNvPicPr/>
      </xdr:nvPicPr>
      <xdr:blipFill>
        <a:blip r:embed="rId157" cstate="print"/>
        <a:stretch>
          <a:fillRect/>
        </a:stretch>
      </xdr:blipFill>
      <xdr:spPr>
        <a:xfrm>
          <a:off x="1188720" y="16855440"/>
          <a:ext cx="476250" cy="521970"/>
        </a:xfrm>
        <a:prstGeom prst="rect">
          <a:avLst/>
        </a:prstGeom>
      </xdr:spPr>
    </xdr:pic>
  </etc:cellImage>
  <etc:cellImage>
    <xdr:pic>
      <xdr:nvPicPr>
        <xdr:cNvPr id="159" name="ID_9242750166BB4BDBBB9B6FC59F3D1A70" descr="Picture"/>
        <xdr:cNvPicPr/>
      </xdr:nvPicPr>
      <xdr:blipFill>
        <a:blip r:embed="rId158" cstate="print"/>
        <a:stretch>
          <a:fillRect/>
        </a:stretch>
      </xdr:blipFill>
      <xdr:spPr>
        <a:xfrm>
          <a:off x="1783080" y="16855440"/>
          <a:ext cx="476250" cy="521970"/>
        </a:xfrm>
        <a:prstGeom prst="rect">
          <a:avLst/>
        </a:prstGeom>
      </xdr:spPr>
    </xdr:pic>
  </etc:cellImage>
  <etc:cellImage>
    <xdr:pic>
      <xdr:nvPicPr>
        <xdr:cNvPr id="160" name="ID_618A1AC3238C4D539D807CE8E3012B3A" descr="Picture"/>
        <xdr:cNvPicPr/>
      </xdr:nvPicPr>
      <xdr:blipFill>
        <a:blip r:embed="rId159" cstate="print"/>
        <a:stretch>
          <a:fillRect/>
        </a:stretch>
      </xdr:blipFill>
      <xdr:spPr>
        <a:xfrm>
          <a:off x="1188720" y="17068800"/>
          <a:ext cx="476250" cy="521970"/>
        </a:xfrm>
        <a:prstGeom prst="rect">
          <a:avLst/>
        </a:prstGeom>
      </xdr:spPr>
    </xdr:pic>
  </etc:cellImage>
  <etc:cellImage>
    <xdr:pic>
      <xdr:nvPicPr>
        <xdr:cNvPr id="161" name="ID_C5DF361770A849EEB25E915D959BBDB7" descr="Picture"/>
        <xdr:cNvPicPr/>
      </xdr:nvPicPr>
      <xdr:blipFill>
        <a:blip r:embed="rId160" cstate="print"/>
        <a:stretch>
          <a:fillRect/>
        </a:stretch>
      </xdr:blipFill>
      <xdr:spPr>
        <a:xfrm>
          <a:off x="1783080" y="17068800"/>
          <a:ext cx="476250" cy="521970"/>
        </a:xfrm>
        <a:prstGeom prst="rect">
          <a:avLst/>
        </a:prstGeom>
      </xdr:spPr>
    </xdr:pic>
  </etc:cellImage>
  <etc:cellImage>
    <xdr:pic>
      <xdr:nvPicPr>
        <xdr:cNvPr id="162" name="ID_AC19A3A74D5544AA87D712903633D67A" descr="Picture"/>
        <xdr:cNvPicPr/>
      </xdr:nvPicPr>
      <xdr:blipFill>
        <a:blip r:embed="rId161" cstate="print"/>
        <a:stretch>
          <a:fillRect/>
        </a:stretch>
      </xdr:blipFill>
      <xdr:spPr>
        <a:xfrm>
          <a:off x="1188720" y="17282160"/>
          <a:ext cx="476250" cy="521970"/>
        </a:xfrm>
        <a:prstGeom prst="rect">
          <a:avLst/>
        </a:prstGeom>
      </xdr:spPr>
    </xdr:pic>
  </etc:cellImage>
  <etc:cellImage>
    <xdr:pic>
      <xdr:nvPicPr>
        <xdr:cNvPr id="163" name="ID_5F207BB3FE624927AADB93CDB571E94D" descr="Picture"/>
        <xdr:cNvPicPr/>
      </xdr:nvPicPr>
      <xdr:blipFill>
        <a:blip r:embed="rId162" cstate="print"/>
        <a:stretch>
          <a:fillRect/>
        </a:stretch>
      </xdr:blipFill>
      <xdr:spPr>
        <a:xfrm>
          <a:off x="1783080" y="17282160"/>
          <a:ext cx="476250" cy="521970"/>
        </a:xfrm>
        <a:prstGeom prst="rect">
          <a:avLst/>
        </a:prstGeom>
      </xdr:spPr>
    </xdr:pic>
  </etc:cellImage>
  <etc:cellImage>
    <xdr:pic>
      <xdr:nvPicPr>
        <xdr:cNvPr id="164" name="ID_FE95D4A04DD0467287F7E7E0D6DE1204" descr="Picture"/>
        <xdr:cNvPicPr/>
      </xdr:nvPicPr>
      <xdr:blipFill>
        <a:blip r:embed="rId163" cstate="print"/>
        <a:stretch>
          <a:fillRect/>
        </a:stretch>
      </xdr:blipFill>
      <xdr:spPr>
        <a:xfrm>
          <a:off x="1188720" y="17495520"/>
          <a:ext cx="476250" cy="521970"/>
        </a:xfrm>
        <a:prstGeom prst="rect">
          <a:avLst/>
        </a:prstGeom>
      </xdr:spPr>
    </xdr:pic>
  </etc:cellImage>
  <etc:cellImage>
    <xdr:pic>
      <xdr:nvPicPr>
        <xdr:cNvPr id="165" name="ID_8AAF64AB6E1C418F8F67947B1B0D7DD4" descr="Picture"/>
        <xdr:cNvPicPr/>
      </xdr:nvPicPr>
      <xdr:blipFill>
        <a:blip r:embed="rId164" cstate="print"/>
        <a:stretch>
          <a:fillRect/>
        </a:stretch>
      </xdr:blipFill>
      <xdr:spPr>
        <a:xfrm>
          <a:off x="1783080" y="17495520"/>
          <a:ext cx="476250" cy="521970"/>
        </a:xfrm>
        <a:prstGeom prst="rect">
          <a:avLst/>
        </a:prstGeom>
      </xdr:spPr>
    </xdr:pic>
  </etc:cellImage>
  <etc:cellImage>
    <xdr:pic>
      <xdr:nvPicPr>
        <xdr:cNvPr id="166" name="ID_9D3C9B3263B74BC2B8C19EDBEDC03F14" descr="Picture"/>
        <xdr:cNvPicPr/>
      </xdr:nvPicPr>
      <xdr:blipFill>
        <a:blip r:embed="rId165" cstate="print"/>
        <a:stretch>
          <a:fillRect/>
        </a:stretch>
      </xdr:blipFill>
      <xdr:spPr>
        <a:xfrm>
          <a:off x="1188720" y="17708880"/>
          <a:ext cx="476250" cy="521970"/>
        </a:xfrm>
        <a:prstGeom prst="rect">
          <a:avLst/>
        </a:prstGeom>
      </xdr:spPr>
    </xdr:pic>
  </etc:cellImage>
  <etc:cellImage>
    <xdr:pic>
      <xdr:nvPicPr>
        <xdr:cNvPr id="167" name="ID_F4FDC749C1684956953EAC26B27B995E" descr="Picture"/>
        <xdr:cNvPicPr/>
      </xdr:nvPicPr>
      <xdr:blipFill>
        <a:blip r:embed="rId166" cstate="print"/>
        <a:stretch>
          <a:fillRect/>
        </a:stretch>
      </xdr:blipFill>
      <xdr:spPr>
        <a:xfrm>
          <a:off x="1783080" y="17708880"/>
          <a:ext cx="476250" cy="521970"/>
        </a:xfrm>
        <a:prstGeom prst="rect">
          <a:avLst/>
        </a:prstGeom>
      </xdr:spPr>
    </xdr:pic>
  </etc:cellImage>
  <etc:cellImage>
    <xdr:pic>
      <xdr:nvPicPr>
        <xdr:cNvPr id="168" name="ID_C36B9A43AED44DE6AE9622BADE1C85D1" descr="Picture"/>
        <xdr:cNvPicPr/>
      </xdr:nvPicPr>
      <xdr:blipFill>
        <a:blip r:embed="rId167" cstate="print"/>
        <a:stretch>
          <a:fillRect/>
        </a:stretch>
      </xdr:blipFill>
      <xdr:spPr>
        <a:xfrm>
          <a:off x="1188720" y="17922240"/>
          <a:ext cx="476250" cy="521970"/>
        </a:xfrm>
        <a:prstGeom prst="rect">
          <a:avLst/>
        </a:prstGeom>
      </xdr:spPr>
    </xdr:pic>
  </etc:cellImage>
  <etc:cellImage>
    <xdr:pic>
      <xdr:nvPicPr>
        <xdr:cNvPr id="169" name="ID_5CB2EC1621CB4200B55451DE80751930" descr="Picture"/>
        <xdr:cNvPicPr/>
      </xdr:nvPicPr>
      <xdr:blipFill>
        <a:blip r:embed="rId168" cstate="print"/>
        <a:stretch>
          <a:fillRect/>
        </a:stretch>
      </xdr:blipFill>
      <xdr:spPr>
        <a:xfrm>
          <a:off x="1783080" y="17922240"/>
          <a:ext cx="476250" cy="521970"/>
        </a:xfrm>
        <a:prstGeom prst="rect">
          <a:avLst/>
        </a:prstGeom>
      </xdr:spPr>
    </xdr:pic>
  </etc:cellImage>
  <etc:cellImage>
    <xdr:pic>
      <xdr:nvPicPr>
        <xdr:cNvPr id="170" name="ID_C8BEF25D44DE4C38B7E0B09370EAC7A7" descr="Picture"/>
        <xdr:cNvPicPr/>
      </xdr:nvPicPr>
      <xdr:blipFill>
        <a:blip r:embed="rId169" cstate="print"/>
        <a:stretch>
          <a:fillRect/>
        </a:stretch>
      </xdr:blipFill>
      <xdr:spPr>
        <a:xfrm>
          <a:off x="1188720" y="18135600"/>
          <a:ext cx="476250" cy="521970"/>
        </a:xfrm>
        <a:prstGeom prst="rect">
          <a:avLst/>
        </a:prstGeom>
      </xdr:spPr>
    </xdr:pic>
  </etc:cellImage>
  <etc:cellImage>
    <xdr:pic>
      <xdr:nvPicPr>
        <xdr:cNvPr id="171" name="ID_840B561FE40B43F0AD20FB2E0117B38A" descr="Picture"/>
        <xdr:cNvPicPr/>
      </xdr:nvPicPr>
      <xdr:blipFill>
        <a:blip r:embed="rId170" cstate="print"/>
        <a:stretch>
          <a:fillRect/>
        </a:stretch>
      </xdr:blipFill>
      <xdr:spPr>
        <a:xfrm>
          <a:off x="1783080" y="18135600"/>
          <a:ext cx="476250" cy="521970"/>
        </a:xfrm>
        <a:prstGeom prst="rect">
          <a:avLst/>
        </a:prstGeom>
      </xdr:spPr>
    </xdr:pic>
  </etc:cellImage>
  <etc:cellImage>
    <xdr:pic>
      <xdr:nvPicPr>
        <xdr:cNvPr id="172" name="ID_03C2504434E742309F498360D8456E49" descr="Picture"/>
        <xdr:cNvPicPr/>
      </xdr:nvPicPr>
      <xdr:blipFill>
        <a:blip r:embed="rId171" cstate="print"/>
        <a:stretch>
          <a:fillRect/>
        </a:stretch>
      </xdr:blipFill>
      <xdr:spPr>
        <a:xfrm>
          <a:off x="1188720" y="18348960"/>
          <a:ext cx="476250" cy="521970"/>
        </a:xfrm>
        <a:prstGeom prst="rect">
          <a:avLst/>
        </a:prstGeom>
      </xdr:spPr>
    </xdr:pic>
  </etc:cellImage>
  <etc:cellImage>
    <xdr:pic>
      <xdr:nvPicPr>
        <xdr:cNvPr id="173" name="ID_AD1CD2F0A47646E2B7D565FDACDB5F6A" descr="Picture"/>
        <xdr:cNvPicPr/>
      </xdr:nvPicPr>
      <xdr:blipFill>
        <a:blip r:embed="rId172" cstate="print"/>
        <a:stretch>
          <a:fillRect/>
        </a:stretch>
      </xdr:blipFill>
      <xdr:spPr>
        <a:xfrm>
          <a:off x="1783080" y="18348960"/>
          <a:ext cx="476250" cy="521970"/>
        </a:xfrm>
        <a:prstGeom prst="rect">
          <a:avLst/>
        </a:prstGeom>
      </xdr:spPr>
    </xdr:pic>
  </etc:cellImage>
  <etc:cellImage>
    <xdr:pic>
      <xdr:nvPicPr>
        <xdr:cNvPr id="174" name="ID_36A18C0FCC334858A80E201B3C996DF4" descr="Picture"/>
        <xdr:cNvPicPr/>
      </xdr:nvPicPr>
      <xdr:blipFill>
        <a:blip r:embed="rId173" cstate="print"/>
        <a:stretch>
          <a:fillRect/>
        </a:stretch>
      </xdr:blipFill>
      <xdr:spPr>
        <a:xfrm>
          <a:off x="1188720" y="18562320"/>
          <a:ext cx="476250" cy="521970"/>
        </a:xfrm>
        <a:prstGeom prst="rect">
          <a:avLst/>
        </a:prstGeom>
      </xdr:spPr>
    </xdr:pic>
  </etc:cellImage>
  <etc:cellImage>
    <xdr:pic>
      <xdr:nvPicPr>
        <xdr:cNvPr id="175" name="ID_B85B4ED4E77F4060A03135838F710EC6" descr="Picture"/>
        <xdr:cNvPicPr/>
      </xdr:nvPicPr>
      <xdr:blipFill>
        <a:blip r:embed="rId174" cstate="print"/>
        <a:stretch>
          <a:fillRect/>
        </a:stretch>
      </xdr:blipFill>
      <xdr:spPr>
        <a:xfrm>
          <a:off x="1783080" y="18562320"/>
          <a:ext cx="476250" cy="521970"/>
        </a:xfrm>
        <a:prstGeom prst="rect">
          <a:avLst/>
        </a:prstGeom>
      </xdr:spPr>
    </xdr:pic>
  </etc:cellImage>
  <etc:cellImage>
    <xdr:pic>
      <xdr:nvPicPr>
        <xdr:cNvPr id="176" name="ID_F2789B1516E74386B26A84650A02168F" descr="Picture"/>
        <xdr:cNvPicPr/>
      </xdr:nvPicPr>
      <xdr:blipFill>
        <a:blip r:embed="rId175" cstate="print"/>
        <a:stretch>
          <a:fillRect/>
        </a:stretch>
      </xdr:blipFill>
      <xdr:spPr>
        <a:xfrm>
          <a:off x="1188720" y="18775680"/>
          <a:ext cx="476250" cy="521970"/>
        </a:xfrm>
        <a:prstGeom prst="rect">
          <a:avLst/>
        </a:prstGeom>
      </xdr:spPr>
    </xdr:pic>
  </etc:cellImage>
  <etc:cellImage>
    <xdr:pic>
      <xdr:nvPicPr>
        <xdr:cNvPr id="177" name="ID_BA6AFEC526C34CDD97B72C6A46F7678A" descr="Picture"/>
        <xdr:cNvPicPr/>
      </xdr:nvPicPr>
      <xdr:blipFill>
        <a:blip r:embed="rId176" cstate="print"/>
        <a:stretch>
          <a:fillRect/>
        </a:stretch>
      </xdr:blipFill>
      <xdr:spPr>
        <a:xfrm>
          <a:off x="1783080" y="18775680"/>
          <a:ext cx="476250" cy="521970"/>
        </a:xfrm>
        <a:prstGeom prst="rect">
          <a:avLst/>
        </a:prstGeom>
      </xdr:spPr>
    </xdr:pic>
  </etc:cellImage>
  <etc:cellImage>
    <xdr:pic>
      <xdr:nvPicPr>
        <xdr:cNvPr id="178" name="ID_B36B031AA6334202AB583CE6F9BD75EA" descr="Picture"/>
        <xdr:cNvPicPr/>
      </xdr:nvPicPr>
      <xdr:blipFill>
        <a:blip r:embed="rId177" cstate="print"/>
        <a:stretch>
          <a:fillRect/>
        </a:stretch>
      </xdr:blipFill>
      <xdr:spPr>
        <a:xfrm>
          <a:off x="1188720" y="18989040"/>
          <a:ext cx="476250" cy="521970"/>
        </a:xfrm>
        <a:prstGeom prst="rect">
          <a:avLst/>
        </a:prstGeom>
      </xdr:spPr>
    </xdr:pic>
  </etc:cellImage>
  <etc:cellImage>
    <xdr:pic>
      <xdr:nvPicPr>
        <xdr:cNvPr id="179" name="ID_1C53D976E36D4FD18CB43A45825A0EA8" descr="Picture"/>
        <xdr:cNvPicPr/>
      </xdr:nvPicPr>
      <xdr:blipFill>
        <a:blip r:embed="rId178" cstate="print"/>
        <a:stretch>
          <a:fillRect/>
        </a:stretch>
      </xdr:blipFill>
      <xdr:spPr>
        <a:xfrm>
          <a:off x="1783080" y="18989040"/>
          <a:ext cx="476250" cy="521970"/>
        </a:xfrm>
        <a:prstGeom prst="rect">
          <a:avLst/>
        </a:prstGeom>
      </xdr:spPr>
    </xdr:pic>
  </etc:cellImage>
  <etc:cellImage>
    <xdr:pic>
      <xdr:nvPicPr>
        <xdr:cNvPr id="180" name="ID_BB14EAC5998E41B39E1D7E290196578F" descr="Picture"/>
        <xdr:cNvPicPr/>
      </xdr:nvPicPr>
      <xdr:blipFill>
        <a:blip r:embed="rId179" cstate="print"/>
        <a:stretch>
          <a:fillRect/>
        </a:stretch>
      </xdr:blipFill>
      <xdr:spPr>
        <a:xfrm>
          <a:off x="1188720" y="19202400"/>
          <a:ext cx="476250" cy="521970"/>
        </a:xfrm>
        <a:prstGeom prst="rect">
          <a:avLst/>
        </a:prstGeom>
      </xdr:spPr>
    </xdr:pic>
  </etc:cellImage>
  <etc:cellImage>
    <xdr:pic>
      <xdr:nvPicPr>
        <xdr:cNvPr id="181" name="ID_21D8F5B177184B2296529B0AA08B3BA7" descr="Picture"/>
        <xdr:cNvPicPr/>
      </xdr:nvPicPr>
      <xdr:blipFill>
        <a:blip r:embed="rId180" cstate="print"/>
        <a:stretch>
          <a:fillRect/>
        </a:stretch>
      </xdr:blipFill>
      <xdr:spPr>
        <a:xfrm>
          <a:off x="1783080" y="19202400"/>
          <a:ext cx="476250" cy="521970"/>
        </a:xfrm>
        <a:prstGeom prst="rect">
          <a:avLst/>
        </a:prstGeom>
      </xdr:spPr>
    </xdr:pic>
  </etc:cellImage>
  <etc:cellImage>
    <xdr:pic>
      <xdr:nvPicPr>
        <xdr:cNvPr id="182" name="ID_5DC587FB3B094A699A170704BFBFD39C" descr="Picture"/>
        <xdr:cNvPicPr/>
      </xdr:nvPicPr>
      <xdr:blipFill>
        <a:blip r:embed="rId181" cstate="print"/>
        <a:stretch>
          <a:fillRect/>
        </a:stretch>
      </xdr:blipFill>
      <xdr:spPr>
        <a:xfrm>
          <a:off x="1188720" y="19415760"/>
          <a:ext cx="476250" cy="521970"/>
        </a:xfrm>
        <a:prstGeom prst="rect">
          <a:avLst/>
        </a:prstGeom>
      </xdr:spPr>
    </xdr:pic>
  </etc:cellImage>
  <etc:cellImage>
    <xdr:pic>
      <xdr:nvPicPr>
        <xdr:cNvPr id="183" name="ID_70CC94EDDE8D418D93DC92A2670ACAC3" descr="Picture"/>
        <xdr:cNvPicPr/>
      </xdr:nvPicPr>
      <xdr:blipFill>
        <a:blip r:embed="rId182" cstate="print"/>
        <a:stretch>
          <a:fillRect/>
        </a:stretch>
      </xdr:blipFill>
      <xdr:spPr>
        <a:xfrm>
          <a:off x="1783080" y="19415760"/>
          <a:ext cx="476250" cy="521970"/>
        </a:xfrm>
        <a:prstGeom prst="rect">
          <a:avLst/>
        </a:prstGeom>
      </xdr:spPr>
    </xdr:pic>
  </etc:cellImage>
  <etc:cellImage>
    <xdr:pic>
      <xdr:nvPicPr>
        <xdr:cNvPr id="184" name="ID_B4774E43FD8C4DF08D85671132A25170" descr="Picture"/>
        <xdr:cNvPicPr/>
      </xdr:nvPicPr>
      <xdr:blipFill>
        <a:blip r:embed="rId183" cstate="print"/>
        <a:stretch>
          <a:fillRect/>
        </a:stretch>
      </xdr:blipFill>
      <xdr:spPr>
        <a:xfrm>
          <a:off x="1188720" y="19629120"/>
          <a:ext cx="476250" cy="521970"/>
        </a:xfrm>
        <a:prstGeom prst="rect">
          <a:avLst/>
        </a:prstGeom>
      </xdr:spPr>
    </xdr:pic>
  </etc:cellImage>
  <etc:cellImage>
    <xdr:pic>
      <xdr:nvPicPr>
        <xdr:cNvPr id="185" name="ID_C3E2B0F35B2D42ABA78074E09D11060F" descr="Picture"/>
        <xdr:cNvPicPr/>
      </xdr:nvPicPr>
      <xdr:blipFill>
        <a:blip r:embed="rId184" cstate="print"/>
        <a:stretch>
          <a:fillRect/>
        </a:stretch>
      </xdr:blipFill>
      <xdr:spPr>
        <a:xfrm>
          <a:off x="1783080" y="19629120"/>
          <a:ext cx="476250" cy="521970"/>
        </a:xfrm>
        <a:prstGeom prst="rect">
          <a:avLst/>
        </a:prstGeom>
      </xdr:spPr>
    </xdr:pic>
  </etc:cellImage>
  <etc:cellImage>
    <xdr:pic>
      <xdr:nvPicPr>
        <xdr:cNvPr id="186" name="ID_3BAF9D5FD7DB489BA3B6B8A42B085182" descr="Picture"/>
        <xdr:cNvPicPr/>
      </xdr:nvPicPr>
      <xdr:blipFill>
        <a:blip r:embed="rId185" cstate="print"/>
        <a:stretch>
          <a:fillRect/>
        </a:stretch>
      </xdr:blipFill>
      <xdr:spPr>
        <a:xfrm>
          <a:off x="1188720" y="19842480"/>
          <a:ext cx="476250" cy="521970"/>
        </a:xfrm>
        <a:prstGeom prst="rect">
          <a:avLst/>
        </a:prstGeom>
      </xdr:spPr>
    </xdr:pic>
  </etc:cellImage>
  <etc:cellImage>
    <xdr:pic>
      <xdr:nvPicPr>
        <xdr:cNvPr id="187" name="ID_17A338BAD26C4DC08310E311BAC71B12" descr="Picture"/>
        <xdr:cNvPicPr/>
      </xdr:nvPicPr>
      <xdr:blipFill>
        <a:blip r:embed="rId186" cstate="print"/>
        <a:stretch>
          <a:fillRect/>
        </a:stretch>
      </xdr:blipFill>
      <xdr:spPr>
        <a:xfrm>
          <a:off x="1783080" y="19842480"/>
          <a:ext cx="476250" cy="521970"/>
        </a:xfrm>
        <a:prstGeom prst="rect">
          <a:avLst/>
        </a:prstGeom>
      </xdr:spPr>
    </xdr:pic>
  </etc:cellImage>
  <etc:cellImage>
    <xdr:pic>
      <xdr:nvPicPr>
        <xdr:cNvPr id="188" name="ID_1A8A1DB43A2D4BA79621D5D1272025F2" descr="Picture"/>
        <xdr:cNvPicPr/>
      </xdr:nvPicPr>
      <xdr:blipFill>
        <a:blip r:embed="rId187" cstate="print"/>
        <a:stretch>
          <a:fillRect/>
        </a:stretch>
      </xdr:blipFill>
      <xdr:spPr>
        <a:xfrm>
          <a:off x="1188720" y="20055840"/>
          <a:ext cx="476250" cy="521970"/>
        </a:xfrm>
        <a:prstGeom prst="rect">
          <a:avLst/>
        </a:prstGeom>
      </xdr:spPr>
    </xdr:pic>
  </etc:cellImage>
  <etc:cellImage>
    <xdr:pic>
      <xdr:nvPicPr>
        <xdr:cNvPr id="189" name="ID_63CEB1823D26491DB3AF1BF24ABEB16F" descr="Picture"/>
        <xdr:cNvPicPr/>
      </xdr:nvPicPr>
      <xdr:blipFill>
        <a:blip r:embed="rId188" cstate="print"/>
        <a:stretch>
          <a:fillRect/>
        </a:stretch>
      </xdr:blipFill>
      <xdr:spPr>
        <a:xfrm>
          <a:off x="1783080" y="20055840"/>
          <a:ext cx="476250" cy="521970"/>
        </a:xfrm>
        <a:prstGeom prst="rect">
          <a:avLst/>
        </a:prstGeom>
      </xdr:spPr>
    </xdr:pic>
  </etc:cellImage>
  <etc:cellImage>
    <xdr:pic>
      <xdr:nvPicPr>
        <xdr:cNvPr id="190" name="ID_5502B89FB8FB42D6BDFA16C228D50A86" descr="Picture"/>
        <xdr:cNvPicPr/>
      </xdr:nvPicPr>
      <xdr:blipFill>
        <a:blip r:embed="rId189" cstate="print"/>
        <a:stretch>
          <a:fillRect/>
        </a:stretch>
      </xdr:blipFill>
      <xdr:spPr>
        <a:xfrm>
          <a:off x="1188720" y="20269200"/>
          <a:ext cx="476250" cy="521970"/>
        </a:xfrm>
        <a:prstGeom prst="rect">
          <a:avLst/>
        </a:prstGeom>
      </xdr:spPr>
    </xdr:pic>
  </etc:cellImage>
  <etc:cellImage>
    <xdr:pic>
      <xdr:nvPicPr>
        <xdr:cNvPr id="191" name="ID_EFAD65941D514223AA9F72C570C2D79B" descr="Picture"/>
        <xdr:cNvPicPr/>
      </xdr:nvPicPr>
      <xdr:blipFill>
        <a:blip r:embed="rId190" cstate="print"/>
        <a:stretch>
          <a:fillRect/>
        </a:stretch>
      </xdr:blipFill>
      <xdr:spPr>
        <a:xfrm>
          <a:off x="1783080" y="20269200"/>
          <a:ext cx="476250" cy="521970"/>
        </a:xfrm>
        <a:prstGeom prst="rect">
          <a:avLst/>
        </a:prstGeom>
      </xdr:spPr>
    </xdr:pic>
  </etc:cellImage>
  <etc:cellImage>
    <xdr:pic>
      <xdr:nvPicPr>
        <xdr:cNvPr id="192" name="ID_EC26A085E0844A1BAFF3DF5B8A20F554" descr="Picture"/>
        <xdr:cNvPicPr/>
      </xdr:nvPicPr>
      <xdr:blipFill>
        <a:blip r:embed="rId191" cstate="print"/>
        <a:stretch>
          <a:fillRect/>
        </a:stretch>
      </xdr:blipFill>
      <xdr:spPr>
        <a:xfrm>
          <a:off x="1188720" y="20482560"/>
          <a:ext cx="476250" cy="521970"/>
        </a:xfrm>
        <a:prstGeom prst="rect">
          <a:avLst/>
        </a:prstGeom>
      </xdr:spPr>
    </xdr:pic>
  </etc:cellImage>
  <etc:cellImage>
    <xdr:pic>
      <xdr:nvPicPr>
        <xdr:cNvPr id="193" name="ID_F216446C1B8D4BA8A5C3B34818DC3749" descr="Picture"/>
        <xdr:cNvPicPr/>
      </xdr:nvPicPr>
      <xdr:blipFill>
        <a:blip r:embed="rId192" cstate="print"/>
        <a:stretch>
          <a:fillRect/>
        </a:stretch>
      </xdr:blipFill>
      <xdr:spPr>
        <a:xfrm>
          <a:off x="1783080" y="20482560"/>
          <a:ext cx="476250" cy="521970"/>
        </a:xfrm>
        <a:prstGeom prst="rect">
          <a:avLst/>
        </a:prstGeom>
      </xdr:spPr>
    </xdr:pic>
  </etc:cellImage>
  <etc:cellImage>
    <xdr:pic>
      <xdr:nvPicPr>
        <xdr:cNvPr id="194" name="ID_909DFDBA94D542959CDE28FFD9B02A70" descr="Picture"/>
        <xdr:cNvPicPr/>
      </xdr:nvPicPr>
      <xdr:blipFill>
        <a:blip r:embed="rId193" cstate="print"/>
        <a:stretch>
          <a:fillRect/>
        </a:stretch>
      </xdr:blipFill>
      <xdr:spPr>
        <a:xfrm>
          <a:off x="1188720" y="20695920"/>
          <a:ext cx="476250" cy="521970"/>
        </a:xfrm>
        <a:prstGeom prst="rect">
          <a:avLst/>
        </a:prstGeom>
      </xdr:spPr>
    </xdr:pic>
  </etc:cellImage>
  <etc:cellImage>
    <xdr:pic>
      <xdr:nvPicPr>
        <xdr:cNvPr id="195" name="ID_3AA748458CBA4452A50D6A7A93BBB360" descr="Picture"/>
        <xdr:cNvPicPr/>
      </xdr:nvPicPr>
      <xdr:blipFill>
        <a:blip r:embed="rId194" cstate="print"/>
        <a:stretch>
          <a:fillRect/>
        </a:stretch>
      </xdr:blipFill>
      <xdr:spPr>
        <a:xfrm>
          <a:off x="1783080" y="20695920"/>
          <a:ext cx="476250" cy="521970"/>
        </a:xfrm>
        <a:prstGeom prst="rect">
          <a:avLst/>
        </a:prstGeom>
      </xdr:spPr>
    </xdr:pic>
  </etc:cellImage>
  <etc:cellImage>
    <xdr:pic>
      <xdr:nvPicPr>
        <xdr:cNvPr id="196" name="ID_9375FA89B96C45D286F8B5BD2C6CA407" descr="Picture"/>
        <xdr:cNvPicPr/>
      </xdr:nvPicPr>
      <xdr:blipFill>
        <a:blip r:embed="rId195" cstate="print"/>
        <a:stretch>
          <a:fillRect/>
        </a:stretch>
      </xdr:blipFill>
      <xdr:spPr>
        <a:xfrm>
          <a:off x="1188720" y="20909280"/>
          <a:ext cx="476250" cy="521970"/>
        </a:xfrm>
        <a:prstGeom prst="rect">
          <a:avLst/>
        </a:prstGeom>
      </xdr:spPr>
    </xdr:pic>
  </etc:cellImage>
  <etc:cellImage>
    <xdr:pic>
      <xdr:nvPicPr>
        <xdr:cNvPr id="197" name="ID_64B8B8F81A6344E2AF183F4624978E22" descr="Picture"/>
        <xdr:cNvPicPr/>
      </xdr:nvPicPr>
      <xdr:blipFill>
        <a:blip r:embed="rId196" cstate="print"/>
        <a:stretch>
          <a:fillRect/>
        </a:stretch>
      </xdr:blipFill>
      <xdr:spPr>
        <a:xfrm>
          <a:off x="1783080" y="20909280"/>
          <a:ext cx="476250" cy="521970"/>
        </a:xfrm>
        <a:prstGeom prst="rect">
          <a:avLst/>
        </a:prstGeom>
      </xdr:spPr>
    </xdr:pic>
  </etc:cellImage>
  <etc:cellImage>
    <xdr:pic>
      <xdr:nvPicPr>
        <xdr:cNvPr id="198" name="ID_F0ECDF6FD81A4A5AA0D5A7B51BF9BF0B" descr="Picture"/>
        <xdr:cNvPicPr/>
      </xdr:nvPicPr>
      <xdr:blipFill>
        <a:blip r:embed="rId197" cstate="print"/>
        <a:stretch>
          <a:fillRect/>
        </a:stretch>
      </xdr:blipFill>
      <xdr:spPr>
        <a:xfrm>
          <a:off x="1188720" y="21122640"/>
          <a:ext cx="476250" cy="521970"/>
        </a:xfrm>
        <a:prstGeom prst="rect">
          <a:avLst/>
        </a:prstGeom>
      </xdr:spPr>
    </xdr:pic>
  </etc:cellImage>
  <etc:cellImage>
    <xdr:pic>
      <xdr:nvPicPr>
        <xdr:cNvPr id="199" name="ID_A873352CF91E423396CBB4A3C2918D39" descr="Picture"/>
        <xdr:cNvPicPr/>
      </xdr:nvPicPr>
      <xdr:blipFill>
        <a:blip r:embed="rId198" cstate="print"/>
        <a:stretch>
          <a:fillRect/>
        </a:stretch>
      </xdr:blipFill>
      <xdr:spPr>
        <a:xfrm>
          <a:off x="1783080" y="21122640"/>
          <a:ext cx="476250" cy="521970"/>
        </a:xfrm>
        <a:prstGeom prst="rect">
          <a:avLst/>
        </a:prstGeom>
      </xdr:spPr>
    </xdr:pic>
  </etc:cellImage>
  <etc:cellImage>
    <xdr:pic>
      <xdr:nvPicPr>
        <xdr:cNvPr id="200" name="ID_7CB9B796C32F461CAC73A3061EEF6277" descr="Picture"/>
        <xdr:cNvPicPr/>
      </xdr:nvPicPr>
      <xdr:blipFill>
        <a:blip r:embed="rId199" cstate="print"/>
        <a:stretch>
          <a:fillRect/>
        </a:stretch>
      </xdr:blipFill>
      <xdr:spPr>
        <a:xfrm>
          <a:off x="1188720" y="21336000"/>
          <a:ext cx="476250" cy="521970"/>
        </a:xfrm>
        <a:prstGeom prst="rect">
          <a:avLst/>
        </a:prstGeom>
      </xdr:spPr>
    </xdr:pic>
  </etc:cellImage>
  <etc:cellImage>
    <xdr:pic>
      <xdr:nvPicPr>
        <xdr:cNvPr id="201" name="ID_ACD48AE9798042B2A79B063079915B38" descr="Picture"/>
        <xdr:cNvPicPr/>
      </xdr:nvPicPr>
      <xdr:blipFill>
        <a:blip r:embed="rId200" cstate="print"/>
        <a:stretch>
          <a:fillRect/>
        </a:stretch>
      </xdr:blipFill>
      <xdr:spPr>
        <a:xfrm>
          <a:off x="1783080" y="21336000"/>
          <a:ext cx="476250" cy="521970"/>
        </a:xfrm>
        <a:prstGeom prst="rect">
          <a:avLst/>
        </a:prstGeom>
      </xdr:spPr>
    </xdr:pic>
  </etc:cellImage>
  <etc:cellImage>
    <xdr:pic>
      <xdr:nvPicPr>
        <xdr:cNvPr id="202" name="ID_FF7277B7F7534B34A148E72998A8B585" descr="Picture"/>
        <xdr:cNvPicPr/>
      </xdr:nvPicPr>
      <xdr:blipFill>
        <a:blip r:embed="rId201" cstate="print"/>
        <a:stretch>
          <a:fillRect/>
        </a:stretch>
      </xdr:blipFill>
      <xdr:spPr>
        <a:xfrm>
          <a:off x="1188720" y="21549360"/>
          <a:ext cx="476250" cy="521970"/>
        </a:xfrm>
        <a:prstGeom prst="rect">
          <a:avLst/>
        </a:prstGeom>
      </xdr:spPr>
    </xdr:pic>
  </etc:cellImage>
  <etc:cellImage>
    <xdr:pic>
      <xdr:nvPicPr>
        <xdr:cNvPr id="203" name="ID_C73D50E46A5744AB8EBF40892F53B269" descr="Picture"/>
        <xdr:cNvPicPr/>
      </xdr:nvPicPr>
      <xdr:blipFill>
        <a:blip r:embed="rId202" cstate="print"/>
        <a:stretch>
          <a:fillRect/>
        </a:stretch>
      </xdr:blipFill>
      <xdr:spPr>
        <a:xfrm>
          <a:off x="1783080" y="21549360"/>
          <a:ext cx="476250" cy="521970"/>
        </a:xfrm>
        <a:prstGeom prst="rect">
          <a:avLst/>
        </a:prstGeom>
      </xdr:spPr>
    </xdr:pic>
  </etc:cellImage>
  <etc:cellImage>
    <xdr:pic>
      <xdr:nvPicPr>
        <xdr:cNvPr id="204" name="ID_BAD2A6ACC8CA4353BF5EB43F434EEA6D" descr="Picture"/>
        <xdr:cNvPicPr/>
      </xdr:nvPicPr>
      <xdr:blipFill>
        <a:blip r:embed="rId203" cstate="print"/>
        <a:stretch>
          <a:fillRect/>
        </a:stretch>
      </xdr:blipFill>
      <xdr:spPr>
        <a:xfrm>
          <a:off x="1188720" y="21762720"/>
          <a:ext cx="476250" cy="521970"/>
        </a:xfrm>
        <a:prstGeom prst="rect">
          <a:avLst/>
        </a:prstGeom>
      </xdr:spPr>
    </xdr:pic>
  </etc:cellImage>
  <etc:cellImage>
    <xdr:pic>
      <xdr:nvPicPr>
        <xdr:cNvPr id="205" name="ID_2399D72D6E2C43D1AB589EB175AC0153" descr="Picture"/>
        <xdr:cNvPicPr/>
      </xdr:nvPicPr>
      <xdr:blipFill>
        <a:blip r:embed="rId204" cstate="print"/>
        <a:stretch>
          <a:fillRect/>
        </a:stretch>
      </xdr:blipFill>
      <xdr:spPr>
        <a:xfrm>
          <a:off x="1783080" y="21762720"/>
          <a:ext cx="476250" cy="521970"/>
        </a:xfrm>
        <a:prstGeom prst="rect">
          <a:avLst/>
        </a:prstGeom>
      </xdr:spPr>
    </xdr:pic>
  </etc:cellImage>
  <etc:cellImage>
    <xdr:pic>
      <xdr:nvPicPr>
        <xdr:cNvPr id="206" name="ID_E1BD141C73A942F5821BE3102A595DDE" descr="Picture"/>
        <xdr:cNvPicPr/>
      </xdr:nvPicPr>
      <xdr:blipFill>
        <a:blip r:embed="rId205" cstate="print"/>
        <a:stretch>
          <a:fillRect/>
        </a:stretch>
      </xdr:blipFill>
      <xdr:spPr>
        <a:xfrm>
          <a:off x="1188720" y="21976080"/>
          <a:ext cx="476250" cy="521970"/>
        </a:xfrm>
        <a:prstGeom prst="rect">
          <a:avLst/>
        </a:prstGeom>
      </xdr:spPr>
    </xdr:pic>
  </etc:cellImage>
  <etc:cellImage>
    <xdr:pic>
      <xdr:nvPicPr>
        <xdr:cNvPr id="207" name="ID_6EE52F9BC05F4AFE8B3E67E83A3578AE" descr="Picture"/>
        <xdr:cNvPicPr/>
      </xdr:nvPicPr>
      <xdr:blipFill>
        <a:blip r:embed="rId206" cstate="print"/>
        <a:stretch>
          <a:fillRect/>
        </a:stretch>
      </xdr:blipFill>
      <xdr:spPr>
        <a:xfrm>
          <a:off x="1783080" y="21976080"/>
          <a:ext cx="476250" cy="521970"/>
        </a:xfrm>
        <a:prstGeom prst="rect">
          <a:avLst/>
        </a:prstGeom>
      </xdr:spPr>
    </xdr:pic>
  </etc:cellImage>
  <etc:cellImage>
    <xdr:pic>
      <xdr:nvPicPr>
        <xdr:cNvPr id="208" name="ID_D883E54E90204D749BBC8F2BFC37C824" descr="Picture"/>
        <xdr:cNvPicPr/>
      </xdr:nvPicPr>
      <xdr:blipFill>
        <a:blip r:embed="rId207" cstate="print"/>
        <a:stretch>
          <a:fillRect/>
        </a:stretch>
      </xdr:blipFill>
      <xdr:spPr>
        <a:xfrm>
          <a:off x="1188720" y="22189440"/>
          <a:ext cx="476250" cy="521970"/>
        </a:xfrm>
        <a:prstGeom prst="rect">
          <a:avLst/>
        </a:prstGeom>
      </xdr:spPr>
    </xdr:pic>
  </etc:cellImage>
  <etc:cellImage>
    <xdr:pic>
      <xdr:nvPicPr>
        <xdr:cNvPr id="209" name="ID_E893245495674CF1A1E3946AB25646BF" descr="Picture"/>
        <xdr:cNvPicPr/>
      </xdr:nvPicPr>
      <xdr:blipFill>
        <a:blip r:embed="rId208" cstate="print"/>
        <a:stretch>
          <a:fillRect/>
        </a:stretch>
      </xdr:blipFill>
      <xdr:spPr>
        <a:xfrm>
          <a:off x="1783080" y="22189440"/>
          <a:ext cx="476250" cy="521970"/>
        </a:xfrm>
        <a:prstGeom prst="rect">
          <a:avLst/>
        </a:prstGeom>
      </xdr:spPr>
    </xdr:pic>
  </etc:cellImage>
  <etc:cellImage>
    <xdr:pic>
      <xdr:nvPicPr>
        <xdr:cNvPr id="210" name="ID_CEC1DDD1DA5945C6B33D97A048A224D5" descr="Picture"/>
        <xdr:cNvPicPr/>
      </xdr:nvPicPr>
      <xdr:blipFill>
        <a:blip r:embed="rId209" cstate="print"/>
        <a:stretch>
          <a:fillRect/>
        </a:stretch>
      </xdr:blipFill>
      <xdr:spPr>
        <a:xfrm>
          <a:off x="1188720" y="22402800"/>
          <a:ext cx="476250" cy="521970"/>
        </a:xfrm>
        <a:prstGeom prst="rect">
          <a:avLst/>
        </a:prstGeom>
      </xdr:spPr>
    </xdr:pic>
  </etc:cellImage>
  <etc:cellImage>
    <xdr:pic>
      <xdr:nvPicPr>
        <xdr:cNvPr id="211" name="ID_A18FFF3CB1F04E13A807F6A72334C463" descr="Picture"/>
        <xdr:cNvPicPr/>
      </xdr:nvPicPr>
      <xdr:blipFill>
        <a:blip r:embed="rId210" cstate="print"/>
        <a:stretch>
          <a:fillRect/>
        </a:stretch>
      </xdr:blipFill>
      <xdr:spPr>
        <a:xfrm>
          <a:off x="1783080" y="22402800"/>
          <a:ext cx="476250" cy="521970"/>
        </a:xfrm>
        <a:prstGeom prst="rect">
          <a:avLst/>
        </a:prstGeom>
      </xdr:spPr>
    </xdr:pic>
  </etc:cellImage>
  <etc:cellImage>
    <xdr:pic>
      <xdr:nvPicPr>
        <xdr:cNvPr id="212" name="ID_83BD4BDF26D94C19879525F71E008450" descr="Picture"/>
        <xdr:cNvPicPr/>
      </xdr:nvPicPr>
      <xdr:blipFill>
        <a:blip r:embed="rId211" cstate="print"/>
        <a:stretch>
          <a:fillRect/>
        </a:stretch>
      </xdr:blipFill>
      <xdr:spPr>
        <a:xfrm>
          <a:off x="1188720" y="22616160"/>
          <a:ext cx="476250" cy="521970"/>
        </a:xfrm>
        <a:prstGeom prst="rect">
          <a:avLst/>
        </a:prstGeom>
      </xdr:spPr>
    </xdr:pic>
  </etc:cellImage>
  <etc:cellImage>
    <xdr:pic>
      <xdr:nvPicPr>
        <xdr:cNvPr id="213" name="ID_89872ED10416461399F2154467F4C4DD" descr="Picture"/>
        <xdr:cNvPicPr/>
      </xdr:nvPicPr>
      <xdr:blipFill>
        <a:blip r:embed="rId212" cstate="print"/>
        <a:stretch>
          <a:fillRect/>
        </a:stretch>
      </xdr:blipFill>
      <xdr:spPr>
        <a:xfrm>
          <a:off x="1783080" y="22616160"/>
          <a:ext cx="476250" cy="521970"/>
        </a:xfrm>
        <a:prstGeom prst="rect">
          <a:avLst/>
        </a:prstGeom>
      </xdr:spPr>
    </xdr:pic>
  </etc:cellImage>
  <etc:cellImage>
    <xdr:pic>
      <xdr:nvPicPr>
        <xdr:cNvPr id="214" name="ID_F7953C283A074465B82CA70F2C0255A0" descr="Picture"/>
        <xdr:cNvPicPr/>
      </xdr:nvPicPr>
      <xdr:blipFill>
        <a:blip r:embed="rId213" cstate="print"/>
        <a:stretch>
          <a:fillRect/>
        </a:stretch>
      </xdr:blipFill>
      <xdr:spPr>
        <a:xfrm>
          <a:off x="1188720" y="22829520"/>
          <a:ext cx="476250" cy="521970"/>
        </a:xfrm>
        <a:prstGeom prst="rect">
          <a:avLst/>
        </a:prstGeom>
      </xdr:spPr>
    </xdr:pic>
  </etc:cellImage>
  <etc:cellImage>
    <xdr:pic>
      <xdr:nvPicPr>
        <xdr:cNvPr id="215" name="ID_FCCCB2306B0C43B988F1A46152A2AECC" descr="Picture"/>
        <xdr:cNvPicPr/>
      </xdr:nvPicPr>
      <xdr:blipFill>
        <a:blip r:embed="rId214" cstate="print"/>
        <a:stretch>
          <a:fillRect/>
        </a:stretch>
      </xdr:blipFill>
      <xdr:spPr>
        <a:xfrm>
          <a:off x="1783080" y="22829520"/>
          <a:ext cx="476250" cy="521970"/>
        </a:xfrm>
        <a:prstGeom prst="rect">
          <a:avLst/>
        </a:prstGeom>
      </xdr:spPr>
    </xdr:pic>
  </etc:cellImage>
  <etc:cellImage>
    <xdr:pic>
      <xdr:nvPicPr>
        <xdr:cNvPr id="216" name="ID_694BD1D3D80E4EA59B7545152DB0CC9C" descr="Picture"/>
        <xdr:cNvPicPr/>
      </xdr:nvPicPr>
      <xdr:blipFill>
        <a:blip r:embed="rId215" cstate="print"/>
        <a:stretch>
          <a:fillRect/>
        </a:stretch>
      </xdr:blipFill>
      <xdr:spPr>
        <a:xfrm>
          <a:off x="1188720" y="23042880"/>
          <a:ext cx="476250" cy="521970"/>
        </a:xfrm>
        <a:prstGeom prst="rect">
          <a:avLst/>
        </a:prstGeom>
      </xdr:spPr>
    </xdr:pic>
  </etc:cellImage>
  <etc:cellImage>
    <xdr:pic>
      <xdr:nvPicPr>
        <xdr:cNvPr id="217" name="ID_0FF610A6A487426690EE4C2DC29535F7" descr="Picture"/>
        <xdr:cNvPicPr/>
      </xdr:nvPicPr>
      <xdr:blipFill>
        <a:blip r:embed="rId216" cstate="print"/>
        <a:stretch>
          <a:fillRect/>
        </a:stretch>
      </xdr:blipFill>
      <xdr:spPr>
        <a:xfrm>
          <a:off x="1783080" y="23042880"/>
          <a:ext cx="476250" cy="521970"/>
        </a:xfrm>
        <a:prstGeom prst="rect">
          <a:avLst/>
        </a:prstGeom>
      </xdr:spPr>
    </xdr:pic>
  </etc:cellImage>
  <etc:cellImage>
    <xdr:pic>
      <xdr:nvPicPr>
        <xdr:cNvPr id="218" name="ID_408B6B4DC4F64A34908D364FC04D3235" descr="Picture"/>
        <xdr:cNvPicPr/>
      </xdr:nvPicPr>
      <xdr:blipFill>
        <a:blip r:embed="rId217" cstate="print"/>
        <a:stretch>
          <a:fillRect/>
        </a:stretch>
      </xdr:blipFill>
      <xdr:spPr>
        <a:xfrm>
          <a:off x="1188720" y="23256240"/>
          <a:ext cx="476250" cy="521970"/>
        </a:xfrm>
        <a:prstGeom prst="rect">
          <a:avLst/>
        </a:prstGeom>
      </xdr:spPr>
    </xdr:pic>
  </etc:cellImage>
  <etc:cellImage>
    <xdr:pic>
      <xdr:nvPicPr>
        <xdr:cNvPr id="219" name="ID_EC2D79F92C974D5D88B72DC5860C6262" descr="Picture"/>
        <xdr:cNvPicPr/>
      </xdr:nvPicPr>
      <xdr:blipFill>
        <a:blip r:embed="rId218" cstate="print"/>
        <a:stretch>
          <a:fillRect/>
        </a:stretch>
      </xdr:blipFill>
      <xdr:spPr>
        <a:xfrm>
          <a:off x="1783080" y="23256240"/>
          <a:ext cx="476250" cy="521970"/>
        </a:xfrm>
        <a:prstGeom prst="rect">
          <a:avLst/>
        </a:prstGeom>
      </xdr:spPr>
    </xdr:pic>
  </etc:cellImage>
  <etc:cellImage>
    <xdr:pic>
      <xdr:nvPicPr>
        <xdr:cNvPr id="220" name="ID_7740D811A9DD4973902F57C5280BD0CF" descr="Picture"/>
        <xdr:cNvPicPr/>
      </xdr:nvPicPr>
      <xdr:blipFill>
        <a:blip r:embed="rId219" cstate="print"/>
        <a:stretch>
          <a:fillRect/>
        </a:stretch>
      </xdr:blipFill>
      <xdr:spPr>
        <a:xfrm>
          <a:off x="1188720" y="23469600"/>
          <a:ext cx="476250" cy="521970"/>
        </a:xfrm>
        <a:prstGeom prst="rect">
          <a:avLst/>
        </a:prstGeom>
      </xdr:spPr>
    </xdr:pic>
  </etc:cellImage>
  <etc:cellImage>
    <xdr:pic>
      <xdr:nvPicPr>
        <xdr:cNvPr id="221" name="ID_07EAA4BA4282490386644DEB77CEB311" descr="Picture"/>
        <xdr:cNvPicPr/>
      </xdr:nvPicPr>
      <xdr:blipFill>
        <a:blip r:embed="rId220" cstate="print"/>
        <a:stretch>
          <a:fillRect/>
        </a:stretch>
      </xdr:blipFill>
      <xdr:spPr>
        <a:xfrm>
          <a:off x="1783080" y="23469600"/>
          <a:ext cx="476250" cy="521970"/>
        </a:xfrm>
        <a:prstGeom prst="rect">
          <a:avLst/>
        </a:prstGeom>
      </xdr:spPr>
    </xdr:pic>
  </etc:cellImage>
  <etc:cellImage>
    <xdr:pic>
      <xdr:nvPicPr>
        <xdr:cNvPr id="222" name="ID_E1A9FC0ED58D423FAF9A65F031569559" descr="Picture"/>
        <xdr:cNvPicPr/>
      </xdr:nvPicPr>
      <xdr:blipFill>
        <a:blip r:embed="rId221" cstate="print"/>
        <a:stretch>
          <a:fillRect/>
        </a:stretch>
      </xdr:blipFill>
      <xdr:spPr>
        <a:xfrm>
          <a:off x="1188720" y="23682960"/>
          <a:ext cx="476250" cy="521970"/>
        </a:xfrm>
        <a:prstGeom prst="rect">
          <a:avLst/>
        </a:prstGeom>
      </xdr:spPr>
    </xdr:pic>
  </etc:cellImage>
  <etc:cellImage>
    <xdr:pic>
      <xdr:nvPicPr>
        <xdr:cNvPr id="223" name="ID_396857A52DC34867B892A10A4D56DF73" descr="Picture"/>
        <xdr:cNvPicPr/>
      </xdr:nvPicPr>
      <xdr:blipFill>
        <a:blip r:embed="rId222" cstate="print"/>
        <a:stretch>
          <a:fillRect/>
        </a:stretch>
      </xdr:blipFill>
      <xdr:spPr>
        <a:xfrm>
          <a:off x="1783080" y="23682960"/>
          <a:ext cx="476250" cy="521970"/>
        </a:xfrm>
        <a:prstGeom prst="rect">
          <a:avLst/>
        </a:prstGeom>
      </xdr:spPr>
    </xdr:pic>
  </etc:cellImage>
  <etc:cellImage>
    <xdr:pic>
      <xdr:nvPicPr>
        <xdr:cNvPr id="224" name="ID_BF953E2D706B40818C271C485BB14979" descr="Picture"/>
        <xdr:cNvPicPr/>
      </xdr:nvPicPr>
      <xdr:blipFill>
        <a:blip r:embed="rId223" cstate="print"/>
        <a:stretch>
          <a:fillRect/>
        </a:stretch>
      </xdr:blipFill>
      <xdr:spPr>
        <a:xfrm>
          <a:off x="1188720" y="23896320"/>
          <a:ext cx="476250" cy="521970"/>
        </a:xfrm>
        <a:prstGeom prst="rect">
          <a:avLst/>
        </a:prstGeom>
      </xdr:spPr>
    </xdr:pic>
  </etc:cellImage>
  <etc:cellImage>
    <xdr:pic>
      <xdr:nvPicPr>
        <xdr:cNvPr id="225" name="ID_373D2A9ED6FE4F28977AA1D5E8320777" descr="Picture"/>
        <xdr:cNvPicPr/>
      </xdr:nvPicPr>
      <xdr:blipFill>
        <a:blip r:embed="rId224" cstate="print"/>
        <a:stretch>
          <a:fillRect/>
        </a:stretch>
      </xdr:blipFill>
      <xdr:spPr>
        <a:xfrm>
          <a:off x="1783080" y="23896320"/>
          <a:ext cx="476250" cy="521970"/>
        </a:xfrm>
        <a:prstGeom prst="rect">
          <a:avLst/>
        </a:prstGeom>
      </xdr:spPr>
    </xdr:pic>
  </etc:cellImage>
  <etc:cellImage>
    <xdr:pic>
      <xdr:nvPicPr>
        <xdr:cNvPr id="226" name="ID_614DE71FE66445B7A53DD75C8B1E4F60" descr="Picture"/>
        <xdr:cNvPicPr/>
      </xdr:nvPicPr>
      <xdr:blipFill>
        <a:blip r:embed="rId225" cstate="print"/>
        <a:stretch>
          <a:fillRect/>
        </a:stretch>
      </xdr:blipFill>
      <xdr:spPr>
        <a:xfrm>
          <a:off x="1188720" y="24109680"/>
          <a:ext cx="476250" cy="521970"/>
        </a:xfrm>
        <a:prstGeom prst="rect">
          <a:avLst/>
        </a:prstGeom>
      </xdr:spPr>
    </xdr:pic>
  </etc:cellImage>
  <etc:cellImage>
    <xdr:pic>
      <xdr:nvPicPr>
        <xdr:cNvPr id="227" name="ID_3FCBCF1FF5954F17ACB9EA768937BA19" descr="Picture"/>
        <xdr:cNvPicPr/>
      </xdr:nvPicPr>
      <xdr:blipFill>
        <a:blip r:embed="rId226" cstate="print"/>
        <a:stretch>
          <a:fillRect/>
        </a:stretch>
      </xdr:blipFill>
      <xdr:spPr>
        <a:xfrm>
          <a:off x="1783080" y="24109680"/>
          <a:ext cx="476250" cy="521970"/>
        </a:xfrm>
        <a:prstGeom prst="rect">
          <a:avLst/>
        </a:prstGeom>
      </xdr:spPr>
    </xdr:pic>
  </etc:cellImage>
  <etc:cellImage>
    <xdr:pic>
      <xdr:nvPicPr>
        <xdr:cNvPr id="228" name="ID_4A9B1EBCE31F4C30BE1AB33ABB65F767" descr="Picture"/>
        <xdr:cNvPicPr/>
      </xdr:nvPicPr>
      <xdr:blipFill>
        <a:blip r:embed="rId227" cstate="print"/>
        <a:stretch>
          <a:fillRect/>
        </a:stretch>
      </xdr:blipFill>
      <xdr:spPr>
        <a:xfrm>
          <a:off x="1188720" y="24323040"/>
          <a:ext cx="476250" cy="521970"/>
        </a:xfrm>
        <a:prstGeom prst="rect">
          <a:avLst/>
        </a:prstGeom>
      </xdr:spPr>
    </xdr:pic>
  </etc:cellImage>
  <etc:cellImage>
    <xdr:pic>
      <xdr:nvPicPr>
        <xdr:cNvPr id="229" name="ID_BFB47DCD136444238D6EF1AAF15AA173" descr="Picture"/>
        <xdr:cNvPicPr/>
      </xdr:nvPicPr>
      <xdr:blipFill>
        <a:blip r:embed="rId228" cstate="print"/>
        <a:stretch>
          <a:fillRect/>
        </a:stretch>
      </xdr:blipFill>
      <xdr:spPr>
        <a:xfrm>
          <a:off x="1783080" y="24323040"/>
          <a:ext cx="476250" cy="521970"/>
        </a:xfrm>
        <a:prstGeom prst="rect">
          <a:avLst/>
        </a:prstGeom>
      </xdr:spPr>
    </xdr:pic>
  </etc:cellImage>
  <etc:cellImage>
    <xdr:pic>
      <xdr:nvPicPr>
        <xdr:cNvPr id="230" name="ID_40EB2F9C79B34AE8856589EF81EBA89E" descr="Picture"/>
        <xdr:cNvPicPr/>
      </xdr:nvPicPr>
      <xdr:blipFill>
        <a:blip r:embed="rId229" cstate="print"/>
        <a:stretch>
          <a:fillRect/>
        </a:stretch>
      </xdr:blipFill>
      <xdr:spPr>
        <a:xfrm>
          <a:off x="1188720" y="24536400"/>
          <a:ext cx="476250" cy="521970"/>
        </a:xfrm>
        <a:prstGeom prst="rect">
          <a:avLst/>
        </a:prstGeom>
      </xdr:spPr>
    </xdr:pic>
  </etc:cellImage>
  <etc:cellImage>
    <xdr:pic>
      <xdr:nvPicPr>
        <xdr:cNvPr id="231" name="ID_BEF85B8C50924987AA21429FFF5E80BF" descr="Picture"/>
        <xdr:cNvPicPr/>
      </xdr:nvPicPr>
      <xdr:blipFill>
        <a:blip r:embed="rId230" cstate="print"/>
        <a:stretch>
          <a:fillRect/>
        </a:stretch>
      </xdr:blipFill>
      <xdr:spPr>
        <a:xfrm>
          <a:off x="1783080" y="24536400"/>
          <a:ext cx="476250" cy="521970"/>
        </a:xfrm>
        <a:prstGeom prst="rect">
          <a:avLst/>
        </a:prstGeom>
      </xdr:spPr>
    </xdr:pic>
  </etc:cellImage>
  <etc:cellImage>
    <xdr:pic>
      <xdr:nvPicPr>
        <xdr:cNvPr id="232" name="ID_B396C3E43C384952B062A2AE5233B66D" descr="Picture"/>
        <xdr:cNvPicPr/>
      </xdr:nvPicPr>
      <xdr:blipFill>
        <a:blip r:embed="rId231" cstate="print"/>
        <a:stretch>
          <a:fillRect/>
        </a:stretch>
      </xdr:blipFill>
      <xdr:spPr>
        <a:xfrm>
          <a:off x="1188720" y="24749760"/>
          <a:ext cx="476250" cy="521970"/>
        </a:xfrm>
        <a:prstGeom prst="rect">
          <a:avLst/>
        </a:prstGeom>
      </xdr:spPr>
    </xdr:pic>
  </etc:cellImage>
  <etc:cellImage>
    <xdr:pic>
      <xdr:nvPicPr>
        <xdr:cNvPr id="233" name="ID_F5806F97F95A44228394BC993E2A28D9" descr="Picture"/>
        <xdr:cNvPicPr/>
      </xdr:nvPicPr>
      <xdr:blipFill>
        <a:blip r:embed="rId232" cstate="print"/>
        <a:stretch>
          <a:fillRect/>
        </a:stretch>
      </xdr:blipFill>
      <xdr:spPr>
        <a:xfrm>
          <a:off x="1783080" y="24749760"/>
          <a:ext cx="476250" cy="521970"/>
        </a:xfrm>
        <a:prstGeom prst="rect">
          <a:avLst/>
        </a:prstGeom>
      </xdr:spPr>
    </xdr:pic>
  </etc:cellImage>
  <etc:cellImage>
    <xdr:pic>
      <xdr:nvPicPr>
        <xdr:cNvPr id="234" name="ID_E956A316FEBC422B9A3DB0D44BD91FF1" descr="Picture"/>
        <xdr:cNvPicPr/>
      </xdr:nvPicPr>
      <xdr:blipFill>
        <a:blip r:embed="rId233" cstate="print"/>
        <a:stretch>
          <a:fillRect/>
        </a:stretch>
      </xdr:blipFill>
      <xdr:spPr>
        <a:xfrm>
          <a:off x="1188720" y="24963120"/>
          <a:ext cx="476250" cy="521970"/>
        </a:xfrm>
        <a:prstGeom prst="rect">
          <a:avLst/>
        </a:prstGeom>
      </xdr:spPr>
    </xdr:pic>
  </etc:cellImage>
  <etc:cellImage>
    <xdr:pic>
      <xdr:nvPicPr>
        <xdr:cNvPr id="235" name="ID_C467AF6112724002962268A0F4D9ACA7" descr="Picture"/>
        <xdr:cNvPicPr/>
      </xdr:nvPicPr>
      <xdr:blipFill>
        <a:blip r:embed="rId234" cstate="print"/>
        <a:stretch>
          <a:fillRect/>
        </a:stretch>
      </xdr:blipFill>
      <xdr:spPr>
        <a:xfrm>
          <a:off x="1783080" y="24963120"/>
          <a:ext cx="476250" cy="521970"/>
        </a:xfrm>
        <a:prstGeom prst="rect">
          <a:avLst/>
        </a:prstGeom>
      </xdr:spPr>
    </xdr:pic>
  </etc:cellImage>
  <etc:cellImage>
    <xdr:pic>
      <xdr:nvPicPr>
        <xdr:cNvPr id="236" name="ID_ECDA435FC05E45CA8E7BC812310B3F38" descr="Picture"/>
        <xdr:cNvPicPr/>
      </xdr:nvPicPr>
      <xdr:blipFill>
        <a:blip r:embed="rId235" cstate="print"/>
        <a:stretch>
          <a:fillRect/>
        </a:stretch>
      </xdr:blipFill>
      <xdr:spPr>
        <a:xfrm>
          <a:off x="1188720" y="25176480"/>
          <a:ext cx="476250" cy="521970"/>
        </a:xfrm>
        <a:prstGeom prst="rect">
          <a:avLst/>
        </a:prstGeom>
      </xdr:spPr>
    </xdr:pic>
  </etc:cellImage>
  <etc:cellImage>
    <xdr:pic>
      <xdr:nvPicPr>
        <xdr:cNvPr id="237" name="ID_295FD0F3A08B419A9D97ED59B31159A2" descr="Picture"/>
        <xdr:cNvPicPr/>
      </xdr:nvPicPr>
      <xdr:blipFill>
        <a:blip r:embed="rId236" cstate="print"/>
        <a:stretch>
          <a:fillRect/>
        </a:stretch>
      </xdr:blipFill>
      <xdr:spPr>
        <a:xfrm>
          <a:off x="1783080" y="25176480"/>
          <a:ext cx="476250" cy="521970"/>
        </a:xfrm>
        <a:prstGeom prst="rect">
          <a:avLst/>
        </a:prstGeom>
      </xdr:spPr>
    </xdr:pic>
  </etc:cellImage>
  <etc:cellImage>
    <xdr:pic>
      <xdr:nvPicPr>
        <xdr:cNvPr id="238" name="ID_D647296338A64C4EB6D41E0BC33FC927" descr="Picture"/>
        <xdr:cNvPicPr/>
      </xdr:nvPicPr>
      <xdr:blipFill>
        <a:blip r:embed="rId237" cstate="print"/>
        <a:stretch>
          <a:fillRect/>
        </a:stretch>
      </xdr:blipFill>
      <xdr:spPr>
        <a:xfrm>
          <a:off x="1188720" y="25389840"/>
          <a:ext cx="476250" cy="521970"/>
        </a:xfrm>
        <a:prstGeom prst="rect">
          <a:avLst/>
        </a:prstGeom>
      </xdr:spPr>
    </xdr:pic>
  </etc:cellImage>
  <etc:cellImage>
    <xdr:pic>
      <xdr:nvPicPr>
        <xdr:cNvPr id="239" name="ID_DA0329EC0F8A4E01A9513755EFE6C450" descr="Picture"/>
        <xdr:cNvPicPr/>
      </xdr:nvPicPr>
      <xdr:blipFill>
        <a:blip r:embed="rId238" cstate="print"/>
        <a:stretch>
          <a:fillRect/>
        </a:stretch>
      </xdr:blipFill>
      <xdr:spPr>
        <a:xfrm>
          <a:off x="1783080" y="25389840"/>
          <a:ext cx="476250" cy="521970"/>
        </a:xfrm>
        <a:prstGeom prst="rect">
          <a:avLst/>
        </a:prstGeom>
      </xdr:spPr>
    </xdr:pic>
  </etc:cellImage>
  <etc:cellImage>
    <xdr:pic>
      <xdr:nvPicPr>
        <xdr:cNvPr id="240" name="ID_94301DDA0FDD4576B2034DF302F0C22B" descr="Picture"/>
        <xdr:cNvPicPr/>
      </xdr:nvPicPr>
      <xdr:blipFill>
        <a:blip r:embed="rId239" cstate="print"/>
        <a:stretch>
          <a:fillRect/>
        </a:stretch>
      </xdr:blipFill>
      <xdr:spPr>
        <a:xfrm>
          <a:off x="1188720" y="25603200"/>
          <a:ext cx="476250" cy="521970"/>
        </a:xfrm>
        <a:prstGeom prst="rect">
          <a:avLst/>
        </a:prstGeom>
      </xdr:spPr>
    </xdr:pic>
  </etc:cellImage>
  <etc:cellImage>
    <xdr:pic>
      <xdr:nvPicPr>
        <xdr:cNvPr id="241" name="ID_02191CC7E1714ECA8CAFDAB90403AABF" descr="Picture"/>
        <xdr:cNvPicPr/>
      </xdr:nvPicPr>
      <xdr:blipFill>
        <a:blip r:embed="rId240" cstate="print"/>
        <a:stretch>
          <a:fillRect/>
        </a:stretch>
      </xdr:blipFill>
      <xdr:spPr>
        <a:xfrm>
          <a:off x="1783080" y="25603200"/>
          <a:ext cx="476250" cy="521970"/>
        </a:xfrm>
        <a:prstGeom prst="rect">
          <a:avLst/>
        </a:prstGeom>
      </xdr:spPr>
    </xdr:pic>
  </etc:cellImage>
  <etc:cellImage>
    <xdr:pic>
      <xdr:nvPicPr>
        <xdr:cNvPr id="242" name="ID_33EA4379D0D249F9B4D422BBDB407CBD" descr="Picture"/>
        <xdr:cNvPicPr/>
      </xdr:nvPicPr>
      <xdr:blipFill>
        <a:blip r:embed="rId241" cstate="print"/>
        <a:stretch>
          <a:fillRect/>
        </a:stretch>
      </xdr:blipFill>
      <xdr:spPr>
        <a:xfrm>
          <a:off x="1188720" y="25816560"/>
          <a:ext cx="476250" cy="521970"/>
        </a:xfrm>
        <a:prstGeom prst="rect">
          <a:avLst/>
        </a:prstGeom>
      </xdr:spPr>
    </xdr:pic>
  </etc:cellImage>
  <etc:cellImage>
    <xdr:pic>
      <xdr:nvPicPr>
        <xdr:cNvPr id="243" name="ID_E3449810C6CE47AC91621AE7EE357BFC" descr="Picture"/>
        <xdr:cNvPicPr/>
      </xdr:nvPicPr>
      <xdr:blipFill>
        <a:blip r:embed="rId242" cstate="print"/>
        <a:stretch>
          <a:fillRect/>
        </a:stretch>
      </xdr:blipFill>
      <xdr:spPr>
        <a:xfrm>
          <a:off x="1783080" y="25816560"/>
          <a:ext cx="476250" cy="521970"/>
        </a:xfrm>
        <a:prstGeom prst="rect">
          <a:avLst/>
        </a:prstGeom>
      </xdr:spPr>
    </xdr:pic>
  </etc:cellImage>
  <etc:cellImage>
    <xdr:pic>
      <xdr:nvPicPr>
        <xdr:cNvPr id="244" name="ID_07BF8375BFCC4E45AA1478C829B17C0B" descr="Picture"/>
        <xdr:cNvPicPr/>
      </xdr:nvPicPr>
      <xdr:blipFill>
        <a:blip r:embed="rId243" cstate="print"/>
        <a:stretch>
          <a:fillRect/>
        </a:stretch>
      </xdr:blipFill>
      <xdr:spPr>
        <a:xfrm>
          <a:off x="1188720" y="26029920"/>
          <a:ext cx="476250" cy="521970"/>
        </a:xfrm>
        <a:prstGeom prst="rect">
          <a:avLst/>
        </a:prstGeom>
      </xdr:spPr>
    </xdr:pic>
  </etc:cellImage>
  <etc:cellImage>
    <xdr:pic>
      <xdr:nvPicPr>
        <xdr:cNvPr id="245" name="ID_7D49D5DD4D254DA1A18736EAC5BCB685" descr="Picture"/>
        <xdr:cNvPicPr/>
      </xdr:nvPicPr>
      <xdr:blipFill>
        <a:blip r:embed="rId244" cstate="print"/>
        <a:stretch>
          <a:fillRect/>
        </a:stretch>
      </xdr:blipFill>
      <xdr:spPr>
        <a:xfrm>
          <a:off x="1783080" y="26029920"/>
          <a:ext cx="476250" cy="521970"/>
        </a:xfrm>
        <a:prstGeom prst="rect">
          <a:avLst/>
        </a:prstGeom>
      </xdr:spPr>
    </xdr:pic>
  </etc:cellImage>
  <etc:cellImage>
    <xdr:pic>
      <xdr:nvPicPr>
        <xdr:cNvPr id="246" name="ID_4003B486DEBE4E09AEE9251675F75B7C" descr="Picture"/>
        <xdr:cNvPicPr/>
      </xdr:nvPicPr>
      <xdr:blipFill>
        <a:blip r:embed="rId245" cstate="print"/>
        <a:stretch>
          <a:fillRect/>
        </a:stretch>
      </xdr:blipFill>
      <xdr:spPr>
        <a:xfrm>
          <a:off x="1188720" y="26243280"/>
          <a:ext cx="476250" cy="521970"/>
        </a:xfrm>
        <a:prstGeom prst="rect">
          <a:avLst/>
        </a:prstGeom>
      </xdr:spPr>
    </xdr:pic>
  </etc:cellImage>
  <etc:cellImage>
    <xdr:pic>
      <xdr:nvPicPr>
        <xdr:cNvPr id="247" name="ID_DD27022460E24E81A1539AA3AC56641D" descr="Picture"/>
        <xdr:cNvPicPr/>
      </xdr:nvPicPr>
      <xdr:blipFill>
        <a:blip r:embed="rId246" cstate="print"/>
        <a:stretch>
          <a:fillRect/>
        </a:stretch>
      </xdr:blipFill>
      <xdr:spPr>
        <a:xfrm>
          <a:off x="1783080" y="26243280"/>
          <a:ext cx="476250" cy="521970"/>
        </a:xfrm>
        <a:prstGeom prst="rect">
          <a:avLst/>
        </a:prstGeom>
      </xdr:spPr>
    </xdr:pic>
  </etc:cellImage>
  <etc:cellImage>
    <xdr:pic>
      <xdr:nvPicPr>
        <xdr:cNvPr id="248" name="ID_FF0606BE78314021A8D14D47518685C1" descr="Picture"/>
        <xdr:cNvPicPr/>
      </xdr:nvPicPr>
      <xdr:blipFill>
        <a:blip r:embed="rId247" cstate="print"/>
        <a:stretch>
          <a:fillRect/>
        </a:stretch>
      </xdr:blipFill>
      <xdr:spPr>
        <a:xfrm>
          <a:off x="1188720" y="26456640"/>
          <a:ext cx="476250" cy="521970"/>
        </a:xfrm>
        <a:prstGeom prst="rect">
          <a:avLst/>
        </a:prstGeom>
      </xdr:spPr>
    </xdr:pic>
  </etc:cellImage>
  <etc:cellImage>
    <xdr:pic>
      <xdr:nvPicPr>
        <xdr:cNvPr id="249" name="ID_C55EB3E63E204512A7D10F10B7CDD6FC" descr="Picture"/>
        <xdr:cNvPicPr/>
      </xdr:nvPicPr>
      <xdr:blipFill>
        <a:blip r:embed="rId248" cstate="print"/>
        <a:stretch>
          <a:fillRect/>
        </a:stretch>
      </xdr:blipFill>
      <xdr:spPr>
        <a:xfrm>
          <a:off x="1783080" y="26456640"/>
          <a:ext cx="476250" cy="521970"/>
        </a:xfrm>
        <a:prstGeom prst="rect">
          <a:avLst/>
        </a:prstGeom>
      </xdr:spPr>
    </xdr:pic>
  </etc:cellImage>
  <etc:cellImage>
    <xdr:pic>
      <xdr:nvPicPr>
        <xdr:cNvPr id="250" name="ID_086BB2AC0AEF4003A294E16043C1B4FA" descr="Picture"/>
        <xdr:cNvPicPr/>
      </xdr:nvPicPr>
      <xdr:blipFill>
        <a:blip r:embed="rId249" cstate="print"/>
        <a:stretch>
          <a:fillRect/>
        </a:stretch>
      </xdr:blipFill>
      <xdr:spPr>
        <a:xfrm>
          <a:off x="1188720" y="26670000"/>
          <a:ext cx="476250" cy="521970"/>
        </a:xfrm>
        <a:prstGeom prst="rect">
          <a:avLst/>
        </a:prstGeom>
      </xdr:spPr>
    </xdr:pic>
  </etc:cellImage>
  <etc:cellImage>
    <xdr:pic>
      <xdr:nvPicPr>
        <xdr:cNvPr id="251" name="ID_29677A94CE834F6BA59587B2747D4B49" descr="Picture"/>
        <xdr:cNvPicPr/>
      </xdr:nvPicPr>
      <xdr:blipFill>
        <a:blip r:embed="rId250" cstate="print"/>
        <a:stretch>
          <a:fillRect/>
        </a:stretch>
      </xdr:blipFill>
      <xdr:spPr>
        <a:xfrm>
          <a:off x="1783080" y="26670000"/>
          <a:ext cx="476250" cy="521970"/>
        </a:xfrm>
        <a:prstGeom prst="rect">
          <a:avLst/>
        </a:prstGeom>
      </xdr:spPr>
    </xdr:pic>
  </etc:cellImage>
  <etc:cellImage>
    <xdr:pic>
      <xdr:nvPicPr>
        <xdr:cNvPr id="252" name="ID_0A3A1198F3254B3BA3E5CAE77BD68E9A" descr="Picture"/>
        <xdr:cNvPicPr/>
      </xdr:nvPicPr>
      <xdr:blipFill>
        <a:blip r:embed="rId251" cstate="print"/>
        <a:stretch>
          <a:fillRect/>
        </a:stretch>
      </xdr:blipFill>
      <xdr:spPr>
        <a:xfrm>
          <a:off x="1188720" y="26883360"/>
          <a:ext cx="476250" cy="521970"/>
        </a:xfrm>
        <a:prstGeom prst="rect">
          <a:avLst/>
        </a:prstGeom>
      </xdr:spPr>
    </xdr:pic>
  </etc:cellImage>
  <etc:cellImage>
    <xdr:pic>
      <xdr:nvPicPr>
        <xdr:cNvPr id="253" name="ID_F5FC97B2AADD4D2C9B19F90CDAA65B67" descr="Picture"/>
        <xdr:cNvPicPr/>
      </xdr:nvPicPr>
      <xdr:blipFill>
        <a:blip r:embed="rId252" cstate="print"/>
        <a:stretch>
          <a:fillRect/>
        </a:stretch>
      </xdr:blipFill>
      <xdr:spPr>
        <a:xfrm>
          <a:off x="1783080" y="26883360"/>
          <a:ext cx="476250" cy="521970"/>
        </a:xfrm>
        <a:prstGeom prst="rect">
          <a:avLst/>
        </a:prstGeom>
      </xdr:spPr>
    </xdr:pic>
  </etc:cellImage>
  <etc:cellImage>
    <xdr:pic>
      <xdr:nvPicPr>
        <xdr:cNvPr id="254" name="ID_4DBA3D8A10B043BB823F904D9B5D33EC" descr="Picture"/>
        <xdr:cNvPicPr/>
      </xdr:nvPicPr>
      <xdr:blipFill>
        <a:blip r:embed="rId253" cstate="print"/>
        <a:stretch>
          <a:fillRect/>
        </a:stretch>
      </xdr:blipFill>
      <xdr:spPr>
        <a:xfrm>
          <a:off x="1188720" y="27096720"/>
          <a:ext cx="476250" cy="521970"/>
        </a:xfrm>
        <a:prstGeom prst="rect">
          <a:avLst/>
        </a:prstGeom>
      </xdr:spPr>
    </xdr:pic>
  </etc:cellImage>
  <etc:cellImage>
    <xdr:pic>
      <xdr:nvPicPr>
        <xdr:cNvPr id="255" name="ID_FA6B3C556FB44E918A996198D480D7AB" descr="Picture"/>
        <xdr:cNvPicPr/>
      </xdr:nvPicPr>
      <xdr:blipFill>
        <a:blip r:embed="rId254" cstate="print"/>
        <a:stretch>
          <a:fillRect/>
        </a:stretch>
      </xdr:blipFill>
      <xdr:spPr>
        <a:xfrm>
          <a:off x="1783080" y="27096720"/>
          <a:ext cx="476250" cy="521970"/>
        </a:xfrm>
        <a:prstGeom prst="rect">
          <a:avLst/>
        </a:prstGeom>
      </xdr:spPr>
    </xdr:pic>
  </etc:cellImage>
  <etc:cellImage>
    <xdr:pic>
      <xdr:nvPicPr>
        <xdr:cNvPr id="256" name="ID_CC166A348EC145D5A358ECD600E9F4E4" descr="Picture"/>
        <xdr:cNvPicPr/>
      </xdr:nvPicPr>
      <xdr:blipFill>
        <a:blip r:embed="rId255" cstate="print"/>
        <a:stretch>
          <a:fillRect/>
        </a:stretch>
      </xdr:blipFill>
      <xdr:spPr>
        <a:xfrm>
          <a:off x="1188720" y="27310080"/>
          <a:ext cx="476250" cy="521970"/>
        </a:xfrm>
        <a:prstGeom prst="rect">
          <a:avLst/>
        </a:prstGeom>
      </xdr:spPr>
    </xdr:pic>
  </etc:cellImage>
  <etc:cellImage>
    <xdr:pic>
      <xdr:nvPicPr>
        <xdr:cNvPr id="257" name="ID_6A97EE4DADFD4DAC8198816DF7B4F2CE" descr="Picture"/>
        <xdr:cNvPicPr/>
      </xdr:nvPicPr>
      <xdr:blipFill>
        <a:blip r:embed="rId256" cstate="print"/>
        <a:stretch>
          <a:fillRect/>
        </a:stretch>
      </xdr:blipFill>
      <xdr:spPr>
        <a:xfrm>
          <a:off x="1783080" y="27310080"/>
          <a:ext cx="476250" cy="521970"/>
        </a:xfrm>
        <a:prstGeom prst="rect">
          <a:avLst/>
        </a:prstGeom>
      </xdr:spPr>
    </xdr:pic>
  </etc:cellImage>
  <etc:cellImage>
    <xdr:pic>
      <xdr:nvPicPr>
        <xdr:cNvPr id="258" name="ID_4F0E7908B2114A919026DD9A21B5EEB1" descr="Picture"/>
        <xdr:cNvPicPr/>
      </xdr:nvPicPr>
      <xdr:blipFill>
        <a:blip r:embed="rId257" cstate="print"/>
        <a:stretch>
          <a:fillRect/>
        </a:stretch>
      </xdr:blipFill>
      <xdr:spPr>
        <a:xfrm>
          <a:off x="1188720" y="27523440"/>
          <a:ext cx="476250" cy="521970"/>
        </a:xfrm>
        <a:prstGeom prst="rect">
          <a:avLst/>
        </a:prstGeom>
      </xdr:spPr>
    </xdr:pic>
  </etc:cellImage>
  <etc:cellImage>
    <xdr:pic>
      <xdr:nvPicPr>
        <xdr:cNvPr id="259" name="ID_8971FC6340084BFCAC1A9213518720F4" descr="Picture"/>
        <xdr:cNvPicPr/>
      </xdr:nvPicPr>
      <xdr:blipFill>
        <a:blip r:embed="rId258" cstate="print"/>
        <a:stretch>
          <a:fillRect/>
        </a:stretch>
      </xdr:blipFill>
      <xdr:spPr>
        <a:xfrm>
          <a:off x="1783080" y="27523440"/>
          <a:ext cx="476250" cy="521970"/>
        </a:xfrm>
        <a:prstGeom prst="rect">
          <a:avLst/>
        </a:prstGeom>
      </xdr:spPr>
    </xdr:pic>
  </etc:cellImage>
  <etc:cellImage>
    <xdr:pic>
      <xdr:nvPicPr>
        <xdr:cNvPr id="260" name="ID_92AC3D66A60A43BABB3C6D45867201CB" descr="Picture"/>
        <xdr:cNvPicPr/>
      </xdr:nvPicPr>
      <xdr:blipFill>
        <a:blip r:embed="rId259" cstate="print"/>
        <a:stretch>
          <a:fillRect/>
        </a:stretch>
      </xdr:blipFill>
      <xdr:spPr>
        <a:xfrm>
          <a:off x="1188720" y="27736800"/>
          <a:ext cx="476250" cy="521970"/>
        </a:xfrm>
        <a:prstGeom prst="rect">
          <a:avLst/>
        </a:prstGeom>
      </xdr:spPr>
    </xdr:pic>
  </etc:cellImage>
  <etc:cellImage>
    <xdr:pic>
      <xdr:nvPicPr>
        <xdr:cNvPr id="261" name="ID_20E4AD57183C473A8075ACA5922FAFBA" descr="Picture"/>
        <xdr:cNvPicPr/>
      </xdr:nvPicPr>
      <xdr:blipFill>
        <a:blip r:embed="rId260" cstate="print"/>
        <a:stretch>
          <a:fillRect/>
        </a:stretch>
      </xdr:blipFill>
      <xdr:spPr>
        <a:xfrm>
          <a:off x="1783080" y="27736800"/>
          <a:ext cx="476250" cy="521970"/>
        </a:xfrm>
        <a:prstGeom prst="rect">
          <a:avLst/>
        </a:prstGeom>
      </xdr:spPr>
    </xdr:pic>
  </etc:cellImage>
  <etc:cellImage>
    <xdr:pic>
      <xdr:nvPicPr>
        <xdr:cNvPr id="262" name="ID_A1317AD0E92E44789857767293DCCEB4" descr="Picture"/>
        <xdr:cNvPicPr/>
      </xdr:nvPicPr>
      <xdr:blipFill>
        <a:blip r:embed="rId261" cstate="print"/>
        <a:stretch>
          <a:fillRect/>
        </a:stretch>
      </xdr:blipFill>
      <xdr:spPr>
        <a:xfrm>
          <a:off x="1188720" y="27950160"/>
          <a:ext cx="476250" cy="521970"/>
        </a:xfrm>
        <a:prstGeom prst="rect">
          <a:avLst/>
        </a:prstGeom>
      </xdr:spPr>
    </xdr:pic>
  </etc:cellImage>
  <etc:cellImage>
    <xdr:pic>
      <xdr:nvPicPr>
        <xdr:cNvPr id="263" name="ID_D5BBC66773444D4D994AC813A59136D9" descr="Picture"/>
        <xdr:cNvPicPr/>
      </xdr:nvPicPr>
      <xdr:blipFill>
        <a:blip r:embed="rId262" cstate="print"/>
        <a:stretch>
          <a:fillRect/>
        </a:stretch>
      </xdr:blipFill>
      <xdr:spPr>
        <a:xfrm>
          <a:off x="1783080" y="27950160"/>
          <a:ext cx="476250" cy="521970"/>
        </a:xfrm>
        <a:prstGeom prst="rect">
          <a:avLst/>
        </a:prstGeom>
      </xdr:spPr>
    </xdr:pic>
  </etc:cellImage>
  <etc:cellImage>
    <xdr:pic>
      <xdr:nvPicPr>
        <xdr:cNvPr id="264" name="ID_EC8AF7910E474F75A88173ECB9D25F9F" descr="Picture"/>
        <xdr:cNvPicPr/>
      </xdr:nvPicPr>
      <xdr:blipFill>
        <a:blip r:embed="rId263" cstate="print"/>
        <a:stretch>
          <a:fillRect/>
        </a:stretch>
      </xdr:blipFill>
      <xdr:spPr>
        <a:xfrm>
          <a:off x="1188720" y="28163520"/>
          <a:ext cx="476250" cy="521970"/>
        </a:xfrm>
        <a:prstGeom prst="rect">
          <a:avLst/>
        </a:prstGeom>
      </xdr:spPr>
    </xdr:pic>
  </etc:cellImage>
  <etc:cellImage>
    <xdr:pic>
      <xdr:nvPicPr>
        <xdr:cNvPr id="265" name="ID_71FC348AE6DC4FB5AFFCA6FF22E7B3DA" descr="Picture"/>
        <xdr:cNvPicPr/>
      </xdr:nvPicPr>
      <xdr:blipFill>
        <a:blip r:embed="rId264" cstate="print"/>
        <a:stretch>
          <a:fillRect/>
        </a:stretch>
      </xdr:blipFill>
      <xdr:spPr>
        <a:xfrm>
          <a:off x="1783080" y="28163520"/>
          <a:ext cx="476250" cy="521970"/>
        </a:xfrm>
        <a:prstGeom prst="rect">
          <a:avLst/>
        </a:prstGeom>
      </xdr:spPr>
    </xdr:pic>
  </etc:cellImage>
  <etc:cellImage>
    <xdr:pic>
      <xdr:nvPicPr>
        <xdr:cNvPr id="266" name="ID_72E79B51E8D1430685589D53A7E820DD" descr="Picture"/>
        <xdr:cNvPicPr/>
      </xdr:nvPicPr>
      <xdr:blipFill>
        <a:blip r:embed="rId265" cstate="print"/>
        <a:stretch>
          <a:fillRect/>
        </a:stretch>
      </xdr:blipFill>
      <xdr:spPr>
        <a:xfrm>
          <a:off x="1188720" y="28376880"/>
          <a:ext cx="476250" cy="521970"/>
        </a:xfrm>
        <a:prstGeom prst="rect">
          <a:avLst/>
        </a:prstGeom>
      </xdr:spPr>
    </xdr:pic>
  </etc:cellImage>
  <etc:cellImage>
    <xdr:pic>
      <xdr:nvPicPr>
        <xdr:cNvPr id="267" name="ID_56983C77B43248B0B324808E4584288A" descr="Picture"/>
        <xdr:cNvPicPr/>
      </xdr:nvPicPr>
      <xdr:blipFill>
        <a:blip r:embed="rId266" cstate="print"/>
        <a:stretch>
          <a:fillRect/>
        </a:stretch>
      </xdr:blipFill>
      <xdr:spPr>
        <a:xfrm>
          <a:off x="1783080" y="28376880"/>
          <a:ext cx="476250" cy="521970"/>
        </a:xfrm>
        <a:prstGeom prst="rect">
          <a:avLst/>
        </a:prstGeom>
      </xdr:spPr>
    </xdr:pic>
  </etc:cellImage>
  <etc:cellImage>
    <xdr:pic>
      <xdr:nvPicPr>
        <xdr:cNvPr id="268" name="ID_9C9F61546B9E4995A11FE3BD29102C11" descr="Picture"/>
        <xdr:cNvPicPr/>
      </xdr:nvPicPr>
      <xdr:blipFill>
        <a:blip r:embed="rId267" cstate="print"/>
        <a:stretch>
          <a:fillRect/>
        </a:stretch>
      </xdr:blipFill>
      <xdr:spPr>
        <a:xfrm>
          <a:off x="1188720" y="28590240"/>
          <a:ext cx="476250" cy="521970"/>
        </a:xfrm>
        <a:prstGeom prst="rect">
          <a:avLst/>
        </a:prstGeom>
      </xdr:spPr>
    </xdr:pic>
  </etc:cellImage>
  <etc:cellImage>
    <xdr:pic>
      <xdr:nvPicPr>
        <xdr:cNvPr id="269" name="ID_7A99F5F6713D401D89CE19B0BACFE4DD" descr="Picture"/>
        <xdr:cNvPicPr/>
      </xdr:nvPicPr>
      <xdr:blipFill>
        <a:blip r:embed="rId268" cstate="print"/>
        <a:stretch>
          <a:fillRect/>
        </a:stretch>
      </xdr:blipFill>
      <xdr:spPr>
        <a:xfrm>
          <a:off x="1783080" y="28590240"/>
          <a:ext cx="476250" cy="521970"/>
        </a:xfrm>
        <a:prstGeom prst="rect">
          <a:avLst/>
        </a:prstGeom>
      </xdr:spPr>
    </xdr:pic>
  </etc:cellImage>
  <etc:cellImage>
    <xdr:pic>
      <xdr:nvPicPr>
        <xdr:cNvPr id="270" name="ID_36E3ECB79A7441D29441E6F91C128E4D" descr="Picture"/>
        <xdr:cNvPicPr/>
      </xdr:nvPicPr>
      <xdr:blipFill>
        <a:blip r:embed="rId269" cstate="print"/>
        <a:stretch>
          <a:fillRect/>
        </a:stretch>
      </xdr:blipFill>
      <xdr:spPr>
        <a:xfrm>
          <a:off x="1188720" y="28803600"/>
          <a:ext cx="476250" cy="521970"/>
        </a:xfrm>
        <a:prstGeom prst="rect">
          <a:avLst/>
        </a:prstGeom>
      </xdr:spPr>
    </xdr:pic>
  </etc:cellImage>
  <etc:cellImage>
    <xdr:pic>
      <xdr:nvPicPr>
        <xdr:cNvPr id="271" name="ID_2DF1D456633B40F5BC5E693AB582F31A" descr="Picture"/>
        <xdr:cNvPicPr/>
      </xdr:nvPicPr>
      <xdr:blipFill>
        <a:blip r:embed="rId270" cstate="print"/>
        <a:stretch>
          <a:fillRect/>
        </a:stretch>
      </xdr:blipFill>
      <xdr:spPr>
        <a:xfrm>
          <a:off x="1783080" y="28803600"/>
          <a:ext cx="476250" cy="521970"/>
        </a:xfrm>
        <a:prstGeom prst="rect">
          <a:avLst/>
        </a:prstGeom>
      </xdr:spPr>
    </xdr:pic>
  </etc:cellImage>
  <etc:cellImage>
    <xdr:pic>
      <xdr:nvPicPr>
        <xdr:cNvPr id="272" name="ID_70A0B45A01C74BA9A48A1F53396CC727" descr="Picture"/>
        <xdr:cNvPicPr/>
      </xdr:nvPicPr>
      <xdr:blipFill>
        <a:blip r:embed="rId271" cstate="print"/>
        <a:stretch>
          <a:fillRect/>
        </a:stretch>
      </xdr:blipFill>
      <xdr:spPr>
        <a:xfrm>
          <a:off x="1188720" y="29016960"/>
          <a:ext cx="476250" cy="521970"/>
        </a:xfrm>
        <a:prstGeom prst="rect">
          <a:avLst/>
        </a:prstGeom>
      </xdr:spPr>
    </xdr:pic>
  </etc:cellImage>
  <etc:cellImage>
    <xdr:pic>
      <xdr:nvPicPr>
        <xdr:cNvPr id="273" name="ID_FFBCFDCF60354C558ECEA4873BA2CA3D" descr="Picture"/>
        <xdr:cNvPicPr/>
      </xdr:nvPicPr>
      <xdr:blipFill>
        <a:blip r:embed="rId272" cstate="print"/>
        <a:stretch>
          <a:fillRect/>
        </a:stretch>
      </xdr:blipFill>
      <xdr:spPr>
        <a:xfrm>
          <a:off x="1783080" y="29016960"/>
          <a:ext cx="476250" cy="521970"/>
        </a:xfrm>
        <a:prstGeom prst="rect">
          <a:avLst/>
        </a:prstGeom>
      </xdr:spPr>
    </xdr:pic>
  </etc:cellImage>
  <etc:cellImage>
    <xdr:pic>
      <xdr:nvPicPr>
        <xdr:cNvPr id="274" name="ID_16F95F864C58411585A6BDBBC6DCA383" descr="Picture"/>
        <xdr:cNvPicPr/>
      </xdr:nvPicPr>
      <xdr:blipFill>
        <a:blip r:embed="rId273" cstate="print"/>
        <a:stretch>
          <a:fillRect/>
        </a:stretch>
      </xdr:blipFill>
      <xdr:spPr>
        <a:xfrm>
          <a:off x="1188720" y="29230320"/>
          <a:ext cx="476250" cy="521970"/>
        </a:xfrm>
        <a:prstGeom prst="rect">
          <a:avLst/>
        </a:prstGeom>
      </xdr:spPr>
    </xdr:pic>
  </etc:cellImage>
  <etc:cellImage>
    <xdr:pic>
      <xdr:nvPicPr>
        <xdr:cNvPr id="275" name="ID_CF02A4FECB7E437B8459D0EEE74D4389" descr="Picture"/>
        <xdr:cNvPicPr/>
      </xdr:nvPicPr>
      <xdr:blipFill>
        <a:blip r:embed="rId274" cstate="print"/>
        <a:stretch>
          <a:fillRect/>
        </a:stretch>
      </xdr:blipFill>
      <xdr:spPr>
        <a:xfrm>
          <a:off x="1783080" y="29230320"/>
          <a:ext cx="476250" cy="521970"/>
        </a:xfrm>
        <a:prstGeom prst="rect">
          <a:avLst/>
        </a:prstGeom>
      </xdr:spPr>
    </xdr:pic>
  </etc:cellImage>
  <etc:cellImage>
    <xdr:pic>
      <xdr:nvPicPr>
        <xdr:cNvPr id="276" name="ID_0B94C6D562074EE888501099BFC547C2" descr="Picture"/>
        <xdr:cNvPicPr/>
      </xdr:nvPicPr>
      <xdr:blipFill>
        <a:blip r:embed="rId275" cstate="print"/>
        <a:stretch>
          <a:fillRect/>
        </a:stretch>
      </xdr:blipFill>
      <xdr:spPr>
        <a:xfrm>
          <a:off x="1188720" y="29443680"/>
          <a:ext cx="476250" cy="521970"/>
        </a:xfrm>
        <a:prstGeom prst="rect">
          <a:avLst/>
        </a:prstGeom>
      </xdr:spPr>
    </xdr:pic>
  </etc:cellImage>
  <etc:cellImage>
    <xdr:pic>
      <xdr:nvPicPr>
        <xdr:cNvPr id="277" name="ID_E1F5D4DB150D4625AB326217E555E72C" descr="Picture"/>
        <xdr:cNvPicPr/>
      </xdr:nvPicPr>
      <xdr:blipFill>
        <a:blip r:embed="rId276" cstate="print"/>
        <a:stretch>
          <a:fillRect/>
        </a:stretch>
      </xdr:blipFill>
      <xdr:spPr>
        <a:xfrm>
          <a:off x="1783080" y="29443680"/>
          <a:ext cx="476250" cy="521970"/>
        </a:xfrm>
        <a:prstGeom prst="rect">
          <a:avLst/>
        </a:prstGeom>
      </xdr:spPr>
    </xdr:pic>
  </etc:cellImage>
  <etc:cellImage>
    <xdr:pic>
      <xdr:nvPicPr>
        <xdr:cNvPr id="278" name="ID_F6C4D3AD0FE840A39E9DBCE521D0B8F8" descr="Picture"/>
        <xdr:cNvPicPr/>
      </xdr:nvPicPr>
      <xdr:blipFill>
        <a:blip r:embed="rId277" cstate="print"/>
        <a:stretch>
          <a:fillRect/>
        </a:stretch>
      </xdr:blipFill>
      <xdr:spPr>
        <a:xfrm>
          <a:off x="1188720" y="29657040"/>
          <a:ext cx="476250" cy="521970"/>
        </a:xfrm>
        <a:prstGeom prst="rect">
          <a:avLst/>
        </a:prstGeom>
      </xdr:spPr>
    </xdr:pic>
  </etc:cellImage>
  <etc:cellImage>
    <xdr:pic>
      <xdr:nvPicPr>
        <xdr:cNvPr id="279" name="ID_EB1C8CF027324D7FAF2FE76251E5394F" descr="Picture"/>
        <xdr:cNvPicPr/>
      </xdr:nvPicPr>
      <xdr:blipFill>
        <a:blip r:embed="rId278" cstate="print"/>
        <a:stretch>
          <a:fillRect/>
        </a:stretch>
      </xdr:blipFill>
      <xdr:spPr>
        <a:xfrm>
          <a:off x="1783080" y="29657040"/>
          <a:ext cx="476250" cy="521970"/>
        </a:xfrm>
        <a:prstGeom prst="rect">
          <a:avLst/>
        </a:prstGeom>
      </xdr:spPr>
    </xdr:pic>
  </etc:cellImage>
  <etc:cellImage>
    <xdr:pic>
      <xdr:nvPicPr>
        <xdr:cNvPr id="280" name="ID_D0A893EAE5944A979D68C7E1149406B3" descr="Picture"/>
        <xdr:cNvPicPr/>
      </xdr:nvPicPr>
      <xdr:blipFill>
        <a:blip r:embed="rId279" cstate="print"/>
        <a:stretch>
          <a:fillRect/>
        </a:stretch>
      </xdr:blipFill>
      <xdr:spPr>
        <a:xfrm>
          <a:off x="1188720" y="29870400"/>
          <a:ext cx="476250" cy="521970"/>
        </a:xfrm>
        <a:prstGeom prst="rect">
          <a:avLst/>
        </a:prstGeom>
      </xdr:spPr>
    </xdr:pic>
  </etc:cellImage>
  <etc:cellImage>
    <xdr:pic>
      <xdr:nvPicPr>
        <xdr:cNvPr id="281" name="ID_52953EF0AEFE473EB9288DC371D157B7" descr="Picture"/>
        <xdr:cNvPicPr/>
      </xdr:nvPicPr>
      <xdr:blipFill>
        <a:blip r:embed="rId280" cstate="print"/>
        <a:stretch>
          <a:fillRect/>
        </a:stretch>
      </xdr:blipFill>
      <xdr:spPr>
        <a:xfrm>
          <a:off x="1783080" y="29870400"/>
          <a:ext cx="476250" cy="521970"/>
        </a:xfrm>
        <a:prstGeom prst="rect">
          <a:avLst/>
        </a:prstGeom>
      </xdr:spPr>
    </xdr:pic>
  </etc:cellImage>
  <etc:cellImage>
    <xdr:pic>
      <xdr:nvPicPr>
        <xdr:cNvPr id="282" name="ID_D970E125750C401F95159BBAF974AF6A" descr="Picture"/>
        <xdr:cNvPicPr/>
      </xdr:nvPicPr>
      <xdr:blipFill>
        <a:blip r:embed="rId281" cstate="print"/>
        <a:stretch>
          <a:fillRect/>
        </a:stretch>
      </xdr:blipFill>
      <xdr:spPr>
        <a:xfrm>
          <a:off x="1188720" y="30083760"/>
          <a:ext cx="476250" cy="521970"/>
        </a:xfrm>
        <a:prstGeom prst="rect">
          <a:avLst/>
        </a:prstGeom>
      </xdr:spPr>
    </xdr:pic>
  </etc:cellImage>
  <etc:cellImage>
    <xdr:pic>
      <xdr:nvPicPr>
        <xdr:cNvPr id="283" name="ID_B0E6ABD3ABE24B33B31C714F50AD9BA6" descr="Picture"/>
        <xdr:cNvPicPr/>
      </xdr:nvPicPr>
      <xdr:blipFill>
        <a:blip r:embed="rId282" cstate="print"/>
        <a:stretch>
          <a:fillRect/>
        </a:stretch>
      </xdr:blipFill>
      <xdr:spPr>
        <a:xfrm>
          <a:off x="1783080" y="30083760"/>
          <a:ext cx="476250" cy="521970"/>
        </a:xfrm>
        <a:prstGeom prst="rect">
          <a:avLst/>
        </a:prstGeom>
      </xdr:spPr>
    </xdr:pic>
  </etc:cellImage>
  <etc:cellImage>
    <xdr:pic>
      <xdr:nvPicPr>
        <xdr:cNvPr id="284" name="ID_22A4A793BD8F4ED496841C43506551D2" descr="Picture"/>
        <xdr:cNvPicPr/>
      </xdr:nvPicPr>
      <xdr:blipFill>
        <a:blip r:embed="rId283" cstate="print"/>
        <a:stretch>
          <a:fillRect/>
        </a:stretch>
      </xdr:blipFill>
      <xdr:spPr>
        <a:xfrm>
          <a:off x="1188720" y="30297120"/>
          <a:ext cx="476250" cy="521970"/>
        </a:xfrm>
        <a:prstGeom prst="rect">
          <a:avLst/>
        </a:prstGeom>
      </xdr:spPr>
    </xdr:pic>
  </etc:cellImage>
  <etc:cellImage>
    <xdr:pic>
      <xdr:nvPicPr>
        <xdr:cNvPr id="285" name="ID_161782EDD2D643ACB87805A1CAD0635C" descr="Picture"/>
        <xdr:cNvPicPr/>
      </xdr:nvPicPr>
      <xdr:blipFill>
        <a:blip r:embed="rId284" cstate="print"/>
        <a:stretch>
          <a:fillRect/>
        </a:stretch>
      </xdr:blipFill>
      <xdr:spPr>
        <a:xfrm>
          <a:off x="1783080" y="30297120"/>
          <a:ext cx="476250" cy="521970"/>
        </a:xfrm>
        <a:prstGeom prst="rect">
          <a:avLst/>
        </a:prstGeom>
      </xdr:spPr>
    </xdr:pic>
  </etc:cellImage>
  <etc:cellImage>
    <xdr:pic>
      <xdr:nvPicPr>
        <xdr:cNvPr id="286" name="ID_55D40E04509D40D58C088B1E83AA8C3B" descr="Picture"/>
        <xdr:cNvPicPr/>
      </xdr:nvPicPr>
      <xdr:blipFill>
        <a:blip r:embed="rId285" cstate="print"/>
        <a:stretch>
          <a:fillRect/>
        </a:stretch>
      </xdr:blipFill>
      <xdr:spPr>
        <a:xfrm>
          <a:off x="1188720" y="30510480"/>
          <a:ext cx="476250" cy="521970"/>
        </a:xfrm>
        <a:prstGeom prst="rect">
          <a:avLst/>
        </a:prstGeom>
      </xdr:spPr>
    </xdr:pic>
  </etc:cellImage>
  <etc:cellImage>
    <xdr:pic>
      <xdr:nvPicPr>
        <xdr:cNvPr id="287" name="ID_65FEED3B68EB4832B33489850DCDD255" descr="Picture"/>
        <xdr:cNvPicPr/>
      </xdr:nvPicPr>
      <xdr:blipFill>
        <a:blip r:embed="rId286" cstate="print"/>
        <a:stretch>
          <a:fillRect/>
        </a:stretch>
      </xdr:blipFill>
      <xdr:spPr>
        <a:xfrm>
          <a:off x="1783080" y="30510480"/>
          <a:ext cx="476250" cy="521970"/>
        </a:xfrm>
        <a:prstGeom prst="rect">
          <a:avLst/>
        </a:prstGeom>
      </xdr:spPr>
    </xdr:pic>
  </etc:cellImage>
  <etc:cellImage>
    <xdr:pic>
      <xdr:nvPicPr>
        <xdr:cNvPr id="288" name="ID_71572272144741E099BBCCA0ABF33A62" descr="Picture"/>
        <xdr:cNvPicPr/>
      </xdr:nvPicPr>
      <xdr:blipFill>
        <a:blip r:embed="rId287" cstate="print"/>
        <a:stretch>
          <a:fillRect/>
        </a:stretch>
      </xdr:blipFill>
      <xdr:spPr>
        <a:xfrm>
          <a:off x="1188720" y="30723840"/>
          <a:ext cx="476250" cy="521970"/>
        </a:xfrm>
        <a:prstGeom prst="rect">
          <a:avLst/>
        </a:prstGeom>
      </xdr:spPr>
    </xdr:pic>
  </etc:cellImage>
  <etc:cellImage>
    <xdr:pic>
      <xdr:nvPicPr>
        <xdr:cNvPr id="289" name="ID_21E8EA8D63444F15ADE05BD886BEA959" descr="Picture"/>
        <xdr:cNvPicPr/>
      </xdr:nvPicPr>
      <xdr:blipFill>
        <a:blip r:embed="rId288" cstate="print"/>
        <a:stretch>
          <a:fillRect/>
        </a:stretch>
      </xdr:blipFill>
      <xdr:spPr>
        <a:xfrm>
          <a:off x="1783080" y="30723840"/>
          <a:ext cx="476250" cy="521970"/>
        </a:xfrm>
        <a:prstGeom prst="rect">
          <a:avLst/>
        </a:prstGeom>
      </xdr:spPr>
    </xdr:pic>
  </etc:cellImage>
  <etc:cellImage>
    <xdr:pic>
      <xdr:nvPicPr>
        <xdr:cNvPr id="290" name="ID_A22D318C5E6D45CFA99A914A7523BB78" descr="Picture"/>
        <xdr:cNvPicPr/>
      </xdr:nvPicPr>
      <xdr:blipFill>
        <a:blip r:embed="rId289" cstate="print"/>
        <a:stretch>
          <a:fillRect/>
        </a:stretch>
      </xdr:blipFill>
      <xdr:spPr>
        <a:xfrm>
          <a:off x="1188720" y="30937200"/>
          <a:ext cx="476250" cy="521970"/>
        </a:xfrm>
        <a:prstGeom prst="rect">
          <a:avLst/>
        </a:prstGeom>
      </xdr:spPr>
    </xdr:pic>
  </etc:cellImage>
  <etc:cellImage>
    <xdr:pic>
      <xdr:nvPicPr>
        <xdr:cNvPr id="291" name="ID_DD23CA3CD44748699E79E2D0E3E91A41" descr="Picture"/>
        <xdr:cNvPicPr/>
      </xdr:nvPicPr>
      <xdr:blipFill>
        <a:blip r:embed="rId290" cstate="print"/>
        <a:stretch>
          <a:fillRect/>
        </a:stretch>
      </xdr:blipFill>
      <xdr:spPr>
        <a:xfrm>
          <a:off x="1783080" y="30937200"/>
          <a:ext cx="476250" cy="521970"/>
        </a:xfrm>
        <a:prstGeom prst="rect">
          <a:avLst/>
        </a:prstGeom>
      </xdr:spPr>
    </xdr:pic>
  </etc:cellImage>
  <etc:cellImage>
    <xdr:pic>
      <xdr:nvPicPr>
        <xdr:cNvPr id="292" name="ID_07EA1350C667441AAA6F84E090AC9BF7" descr="Picture"/>
        <xdr:cNvPicPr/>
      </xdr:nvPicPr>
      <xdr:blipFill>
        <a:blip r:embed="rId291" cstate="print"/>
        <a:stretch>
          <a:fillRect/>
        </a:stretch>
      </xdr:blipFill>
      <xdr:spPr>
        <a:xfrm>
          <a:off x="1188720" y="31150560"/>
          <a:ext cx="476250" cy="521970"/>
        </a:xfrm>
        <a:prstGeom prst="rect">
          <a:avLst/>
        </a:prstGeom>
      </xdr:spPr>
    </xdr:pic>
  </etc:cellImage>
  <etc:cellImage>
    <xdr:pic>
      <xdr:nvPicPr>
        <xdr:cNvPr id="293" name="ID_915FDE70027646FFA6C5236DB8C498FE" descr="Picture"/>
        <xdr:cNvPicPr/>
      </xdr:nvPicPr>
      <xdr:blipFill>
        <a:blip r:embed="rId292" cstate="print"/>
        <a:stretch>
          <a:fillRect/>
        </a:stretch>
      </xdr:blipFill>
      <xdr:spPr>
        <a:xfrm>
          <a:off x="1783080" y="31150560"/>
          <a:ext cx="476250" cy="521970"/>
        </a:xfrm>
        <a:prstGeom prst="rect">
          <a:avLst/>
        </a:prstGeom>
      </xdr:spPr>
    </xdr:pic>
  </etc:cellImage>
  <etc:cellImage>
    <xdr:pic>
      <xdr:nvPicPr>
        <xdr:cNvPr id="294" name="ID_EE12214FE41A414180348677D37FBE5A" descr="Picture"/>
        <xdr:cNvPicPr/>
      </xdr:nvPicPr>
      <xdr:blipFill>
        <a:blip r:embed="rId293" cstate="print"/>
        <a:stretch>
          <a:fillRect/>
        </a:stretch>
      </xdr:blipFill>
      <xdr:spPr>
        <a:xfrm>
          <a:off x="1188720" y="31363920"/>
          <a:ext cx="476250" cy="521970"/>
        </a:xfrm>
        <a:prstGeom prst="rect">
          <a:avLst/>
        </a:prstGeom>
      </xdr:spPr>
    </xdr:pic>
  </etc:cellImage>
  <etc:cellImage>
    <xdr:pic>
      <xdr:nvPicPr>
        <xdr:cNvPr id="295" name="ID_C96652E4A5F845A4913C54B4662D466E" descr="Picture"/>
        <xdr:cNvPicPr/>
      </xdr:nvPicPr>
      <xdr:blipFill>
        <a:blip r:embed="rId294" cstate="print"/>
        <a:stretch>
          <a:fillRect/>
        </a:stretch>
      </xdr:blipFill>
      <xdr:spPr>
        <a:xfrm>
          <a:off x="1783080" y="31363920"/>
          <a:ext cx="476250" cy="521970"/>
        </a:xfrm>
        <a:prstGeom prst="rect">
          <a:avLst/>
        </a:prstGeom>
      </xdr:spPr>
    </xdr:pic>
  </etc:cellImage>
  <etc:cellImage>
    <xdr:pic>
      <xdr:nvPicPr>
        <xdr:cNvPr id="296" name="ID_07D1DE6BE347495286674DF6407328EF" descr="Picture"/>
        <xdr:cNvPicPr/>
      </xdr:nvPicPr>
      <xdr:blipFill>
        <a:blip r:embed="rId295" cstate="print"/>
        <a:stretch>
          <a:fillRect/>
        </a:stretch>
      </xdr:blipFill>
      <xdr:spPr>
        <a:xfrm>
          <a:off x="1188720" y="31577280"/>
          <a:ext cx="476250" cy="521970"/>
        </a:xfrm>
        <a:prstGeom prst="rect">
          <a:avLst/>
        </a:prstGeom>
      </xdr:spPr>
    </xdr:pic>
  </etc:cellImage>
  <etc:cellImage>
    <xdr:pic>
      <xdr:nvPicPr>
        <xdr:cNvPr id="297" name="ID_6D816F4A06B54F03BE0B2E28D1C4EEF9" descr="Picture"/>
        <xdr:cNvPicPr/>
      </xdr:nvPicPr>
      <xdr:blipFill>
        <a:blip r:embed="rId296" cstate="print"/>
        <a:stretch>
          <a:fillRect/>
        </a:stretch>
      </xdr:blipFill>
      <xdr:spPr>
        <a:xfrm>
          <a:off x="1783080" y="31577280"/>
          <a:ext cx="476250" cy="521970"/>
        </a:xfrm>
        <a:prstGeom prst="rect">
          <a:avLst/>
        </a:prstGeom>
      </xdr:spPr>
    </xdr:pic>
  </etc:cellImage>
  <etc:cellImage>
    <xdr:pic>
      <xdr:nvPicPr>
        <xdr:cNvPr id="298" name="ID_DC8B951D78B94022BC2D82987E433532" descr="Picture"/>
        <xdr:cNvPicPr/>
      </xdr:nvPicPr>
      <xdr:blipFill>
        <a:blip r:embed="rId297" cstate="print"/>
        <a:stretch>
          <a:fillRect/>
        </a:stretch>
      </xdr:blipFill>
      <xdr:spPr>
        <a:xfrm>
          <a:off x="1188720" y="31790640"/>
          <a:ext cx="476250" cy="521970"/>
        </a:xfrm>
        <a:prstGeom prst="rect">
          <a:avLst/>
        </a:prstGeom>
      </xdr:spPr>
    </xdr:pic>
  </etc:cellImage>
  <etc:cellImage>
    <xdr:pic>
      <xdr:nvPicPr>
        <xdr:cNvPr id="299" name="ID_560F82CBA3A741B690381379EC044C4A" descr="Picture"/>
        <xdr:cNvPicPr/>
      </xdr:nvPicPr>
      <xdr:blipFill>
        <a:blip r:embed="rId298" cstate="print"/>
        <a:stretch>
          <a:fillRect/>
        </a:stretch>
      </xdr:blipFill>
      <xdr:spPr>
        <a:xfrm>
          <a:off x="1783080" y="31790640"/>
          <a:ext cx="476250" cy="521970"/>
        </a:xfrm>
        <a:prstGeom prst="rect">
          <a:avLst/>
        </a:prstGeom>
      </xdr:spPr>
    </xdr:pic>
  </etc:cellImage>
  <etc:cellImage>
    <xdr:pic>
      <xdr:nvPicPr>
        <xdr:cNvPr id="300" name="ID_889715EB01554871AF77677BCBC61C40" descr="Picture"/>
        <xdr:cNvPicPr/>
      </xdr:nvPicPr>
      <xdr:blipFill>
        <a:blip r:embed="rId299" cstate="print"/>
        <a:stretch>
          <a:fillRect/>
        </a:stretch>
      </xdr:blipFill>
      <xdr:spPr>
        <a:xfrm>
          <a:off x="1188720" y="32004000"/>
          <a:ext cx="476250" cy="521970"/>
        </a:xfrm>
        <a:prstGeom prst="rect">
          <a:avLst/>
        </a:prstGeom>
      </xdr:spPr>
    </xdr:pic>
  </etc:cellImage>
  <etc:cellImage>
    <xdr:pic>
      <xdr:nvPicPr>
        <xdr:cNvPr id="301" name="ID_C56FBB24EFE2479CA954141111ACD065" descr="Picture"/>
        <xdr:cNvPicPr/>
      </xdr:nvPicPr>
      <xdr:blipFill>
        <a:blip r:embed="rId300" cstate="print"/>
        <a:stretch>
          <a:fillRect/>
        </a:stretch>
      </xdr:blipFill>
      <xdr:spPr>
        <a:xfrm>
          <a:off x="1783080" y="32004000"/>
          <a:ext cx="476250" cy="521970"/>
        </a:xfrm>
        <a:prstGeom prst="rect">
          <a:avLst/>
        </a:prstGeom>
      </xdr:spPr>
    </xdr:pic>
  </etc:cellImage>
  <etc:cellImage>
    <xdr:pic>
      <xdr:nvPicPr>
        <xdr:cNvPr id="302" name="ID_3605081EA1C1448B97EF375CAEEF31C9" descr="Picture"/>
        <xdr:cNvPicPr/>
      </xdr:nvPicPr>
      <xdr:blipFill>
        <a:blip r:embed="rId301" cstate="print"/>
        <a:stretch>
          <a:fillRect/>
        </a:stretch>
      </xdr:blipFill>
      <xdr:spPr>
        <a:xfrm>
          <a:off x="1188720" y="32217360"/>
          <a:ext cx="476250" cy="521970"/>
        </a:xfrm>
        <a:prstGeom prst="rect">
          <a:avLst/>
        </a:prstGeom>
      </xdr:spPr>
    </xdr:pic>
  </etc:cellImage>
  <etc:cellImage>
    <xdr:pic>
      <xdr:nvPicPr>
        <xdr:cNvPr id="303" name="ID_A3CBC8FB67C64F4B96D8E6507F4F9F1E" descr="Picture"/>
        <xdr:cNvPicPr/>
      </xdr:nvPicPr>
      <xdr:blipFill>
        <a:blip r:embed="rId302" cstate="print"/>
        <a:stretch>
          <a:fillRect/>
        </a:stretch>
      </xdr:blipFill>
      <xdr:spPr>
        <a:xfrm>
          <a:off x="1783080" y="32217360"/>
          <a:ext cx="476250" cy="521970"/>
        </a:xfrm>
        <a:prstGeom prst="rect">
          <a:avLst/>
        </a:prstGeom>
      </xdr:spPr>
    </xdr:pic>
  </etc:cellImage>
  <etc:cellImage>
    <xdr:pic>
      <xdr:nvPicPr>
        <xdr:cNvPr id="304" name="ID_BD43E5266377465A968FEB1B64917891" descr="Picture"/>
        <xdr:cNvPicPr/>
      </xdr:nvPicPr>
      <xdr:blipFill>
        <a:blip r:embed="rId303" cstate="print"/>
        <a:stretch>
          <a:fillRect/>
        </a:stretch>
      </xdr:blipFill>
      <xdr:spPr>
        <a:xfrm>
          <a:off x="1188720" y="32430720"/>
          <a:ext cx="476250" cy="521970"/>
        </a:xfrm>
        <a:prstGeom prst="rect">
          <a:avLst/>
        </a:prstGeom>
      </xdr:spPr>
    </xdr:pic>
  </etc:cellImage>
  <etc:cellImage>
    <xdr:pic>
      <xdr:nvPicPr>
        <xdr:cNvPr id="305" name="ID_AFD6DA9F174943F0B168A12EA1DF5740" descr="Picture"/>
        <xdr:cNvPicPr/>
      </xdr:nvPicPr>
      <xdr:blipFill>
        <a:blip r:embed="rId304" cstate="print"/>
        <a:stretch>
          <a:fillRect/>
        </a:stretch>
      </xdr:blipFill>
      <xdr:spPr>
        <a:xfrm>
          <a:off x="1783080" y="32430720"/>
          <a:ext cx="476250" cy="521970"/>
        </a:xfrm>
        <a:prstGeom prst="rect">
          <a:avLst/>
        </a:prstGeom>
      </xdr:spPr>
    </xdr:pic>
  </etc:cellImage>
  <etc:cellImage>
    <xdr:pic>
      <xdr:nvPicPr>
        <xdr:cNvPr id="306" name="ID_0C68BC0F3C6E49AE9B59F0C174489526" descr="Picture"/>
        <xdr:cNvPicPr/>
      </xdr:nvPicPr>
      <xdr:blipFill>
        <a:blip r:embed="rId305" cstate="print"/>
        <a:stretch>
          <a:fillRect/>
        </a:stretch>
      </xdr:blipFill>
      <xdr:spPr>
        <a:xfrm>
          <a:off x="1188720" y="32644080"/>
          <a:ext cx="476250" cy="521970"/>
        </a:xfrm>
        <a:prstGeom prst="rect">
          <a:avLst/>
        </a:prstGeom>
      </xdr:spPr>
    </xdr:pic>
  </etc:cellImage>
  <etc:cellImage>
    <xdr:pic>
      <xdr:nvPicPr>
        <xdr:cNvPr id="307" name="ID_90C7937EA82044F5B2566C037094254D" descr="Picture"/>
        <xdr:cNvPicPr/>
      </xdr:nvPicPr>
      <xdr:blipFill>
        <a:blip r:embed="rId306" cstate="print"/>
        <a:stretch>
          <a:fillRect/>
        </a:stretch>
      </xdr:blipFill>
      <xdr:spPr>
        <a:xfrm>
          <a:off x="1783080" y="32644080"/>
          <a:ext cx="476250" cy="521970"/>
        </a:xfrm>
        <a:prstGeom prst="rect">
          <a:avLst/>
        </a:prstGeom>
      </xdr:spPr>
    </xdr:pic>
  </etc:cellImage>
  <etc:cellImage>
    <xdr:pic>
      <xdr:nvPicPr>
        <xdr:cNvPr id="308" name="ID_C29762DAA100426FA9FF10CD4A45ABB4" descr="Picture"/>
        <xdr:cNvPicPr/>
      </xdr:nvPicPr>
      <xdr:blipFill>
        <a:blip r:embed="rId307" cstate="print"/>
        <a:stretch>
          <a:fillRect/>
        </a:stretch>
      </xdr:blipFill>
      <xdr:spPr>
        <a:xfrm>
          <a:off x="1188720" y="32857440"/>
          <a:ext cx="476250" cy="521970"/>
        </a:xfrm>
        <a:prstGeom prst="rect">
          <a:avLst/>
        </a:prstGeom>
      </xdr:spPr>
    </xdr:pic>
  </etc:cellImage>
  <etc:cellImage>
    <xdr:pic>
      <xdr:nvPicPr>
        <xdr:cNvPr id="309" name="ID_3F5CEDD6D0014C6CA4B19E53B43AA215" descr="Picture"/>
        <xdr:cNvPicPr/>
      </xdr:nvPicPr>
      <xdr:blipFill>
        <a:blip r:embed="rId308" cstate="print"/>
        <a:stretch>
          <a:fillRect/>
        </a:stretch>
      </xdr:blipFill>
      <xdr:spPr>
        <a:xfrm>
          <a:off x="1783080" y="32857440"/>
          <a:ext cx="476250" cy="521970"/>
        </a:xfrm>
        <a:prstGeom prst="rect">
          <a:avLst/>
        </a:prstGeom>
      </xdr:spPr>
    </xdr:pic>
  </etc:cellImage>
  <etc:cellImage>
    <xdr:pic>
      <xdr:nvPicPr>
        <xdr:cNvPr id="310" name="ID_568DAF362E2C4718A4CDE72978640D0B" descr="Picture"/>
        <xdr:cNvPicPr/>
      </xdr:nvPicPr>
      <xdr:blipFill>
        <a:blip r:embed="rId309" cstate="print"/>
        <a:stretch>
          <a:fillRect/>
        </a:stretch>
      </xdr:blipFill>
      <xdr:spPr>
        <a:xfrm>
          <a:off x="1188720" y="33070800"/>
          <a:ext cx="476250" cy="521970"/>
        </a:xfrm>
        <a:prstGeom prst="rect">
          <a:avLst/>
        </a:prstGeom>
      </xdr:spPr>
    </xdr:pic>
  </etc:cellImage>
  <etc:cellImage>
    <xdr:pic>
      <xdr:nvPicPr>
        <xdr:cNvPr id="311" name="ID_916D65D97510400AB0E8E1BABCB0F89D" descr="Picture"/>
        <xdr:cNvPicPr/>
      </xdr:nvPicPr>
      <xdr:blipFill>
        <a:blip r:embed="rId310" cstate="print"/>
        <a:stretch>
          <a:fillRect/>
        </a:stretch>
      </xdr:blipFill>
      <xdr:spPr>
        <a:xfrm>
          <a:off x="1783080" y="33070800"/>
          <a:ext cx="476250" cy="521970"/>
        </a:xfrm>
        <a:prstGeom prst="rect">
          <a:avLst/>
        </a:prstGeom>
      </xdr:spPr>
    </xdr:pic>
  </etc:cellImage>
  <etc:cellImage>
    <xdr:pic>
      <xdr:nvPicPr>
        <xdr:cNvPr id="312" name="ID_7FFD88C7F45A4443A7AFF53EF439CAE8" descr="Picture"/>
        <xdr:cNvPicPr/>
      </xdr:nvPicPr>
      <xdr:blipFill>
        <a:blip r:embed="rId311" cstate="print"/>
        <a:stretch>
          <a:fillRect/>
        </a:stretch>
      </xdr:blipFill>
      <xdr:spPr>
        <a:xfrm>
          <a:off x="1188720" y="33284160"/>
          <a:ext cx="476250" cy="521970"/>
        </a:xfrm>
        <a:prstGeom prst="rect">
          <a:avLst/>
        </a:prstGeom>
      </xdr:spPr>
    </xdr:pic>
  </etc:cellImage>
  <etc:cellImage>
    <xdr:pic>
      <xdr:nvPicPr>
        <xdr:cNvPr id="313" name="ID_D32D7C36972A4ECC90D336B6099031CA" descr="Picture"/>
        <xdr:cNvPicPr/>
      </xdr:nvPicPr>
      <xdr:blipFill>
        <a:blip r:embed="rId312" cstate="print"/>
        <a:stretch>
          <a:fillRect/>
        </a:stretch>
      </xdr:blipFill>
      <xdr:spPr>
        <a:xfrm>
          <a:off x="1783080" y="33284160"/>
          <a:ext cx="476250" cy="521970"/>
        </a:xfrm>
        <a:prstGeom prst="rect">
          <a:avLst/>
        </a:prstGeom>
      </xdr:spPr>
    </xdr:pic>
  </etc:cellImage>
  <etc:cellImage>
    <xdr:pic>
      <xdr:nvPicPr>
        <xdr:cNvPr id="314" name="ID_CE40C6504BC945C580D9515AD1DE226D" descr="Picture"/>
        <xdr:cNvPicPr/>
      </xdr:nvPicPr>
      <xdr:blipFill>
        <a:blip r:embed="rId313" cstate="print"/>
        <a:stretch>
          <a:fillRect/>
        </a:stretch>
      </xdr:blipFill>
      <xdr:spPr>
        <a:xfrm>
          <a:off x="1188720" y="33497520"/>
          <a:ext cx="476250" cy="521970"/>
        </a:xfrm>
        <a:prstGeom prst="rect">
          <a:avLst/>
        </a:prstGeom>
      </xdr:spPr>
    </xdr:pic>
  </etc:cellImage>
  <etc:cellImage>
    <xdr:pic>
      <xdr:nvPicPr>
        <xdr:cNvPr id="315" name="ID_E5F462F0CF504BF997E9763A6B5CCB47" descr="Picture"/>
        <xdr:cNvPicPr/>
      </xdr:nvPicPr>
      <xdr:blipFill>
        <a:blip r:embed="rId314" cstate="print"/>
        <a:stretch>
          <a:fillRect/>
        </a:stretch>
      </xdr:blipFill>
      <xdr:spPr>
        <a:xfrm>
          <a:off x="1783080" y="33497520"/>
          <a:ext cx="476250" cy="521970"/>
        </a:xfrm>
        <a:prstGeom prst="rect">
          <a:avLst/>
        </a:prstGeom>
      </xdr:spPr>
    </xdr:pic>
  </etc:cellImage>
  <etc:cellImage>
    <xdr:pic>
      <xdr:nvPicPr>
        <xdr:cNvPr id="316" name="ID_CD4AF6416BBA421F920B3D5CEBFFAEF9" descr="Picture"/>
        <xdr:cNvPicPr/>
      </xdr:nvPicPr>
      <xdr:blipFill>
        <a:blip r:embed="rId315" cstate="print"/>
        <a:stretch>
          <a:fillRect/>
        </a:stretch>
      </xdr:blipFill>
      <xdr:spPr>
        <a:xfrm>
          <a:off x="1188720" y="33710880"/>
          <a:ext cx="476250" cy="521970"/>
        </a:xfrm>
        <a:prstGeom prst="rect">
          <a:avLst/>
        </a:prstGeom>
      </xdr:spPr>
    </xdr:pic>
  </etc:cellImage>
  <etc:cellImage>
    <xdr:pic>
      <xdr:nvPicPr>
        <xdr:cNvPr id="317" name="ID_FC6FC32C3A844A0FB8314538EA7DB076" descr="Picture"/>
        <xdr:cNvPicPr/>
      </xdr:nvPicPr>
      <xdr:blipFill>
        <a:blip r:embed="rId316" cstate="print"/>
        <a:stretch>
          <a:fillRect/>
        </a:stretch>
      </xdr:blipFill>
      <xdr:spPr>
        <a:xfrm>
          <a:off x="1783080" y="33710880"/>
          <a:ext cx="476250" cy="521970"/>
        </a:xfrm>
        <a:prstGeom prst="rect">
          <a:avLst/>
        </a:prstGeom>
      </xdr:spPr>
    </xdr:pic>
  </etc:cellImage>
  <etc:cellImage>
    <xdr:pic>
      <xdr:nvPicPr>
        <xdr:cNvPr id="318" name="ID_C59B2CE4ADEC4AE19F4F3300F86033AB" descr="Picture"/>
        <xdr:cNvPicPr/>
      </xdr:nvPicPr>
      <xdr:blipFill>
        <a:blip r:embed="rId317" cstate="print"/>
        <a:stretch>
          <a:fillRect/>
        </a:stretch>
      </xdr:blipFill>
      <xdr:spPr>
        <a:xfrm>
          <a:off x="1188720" y="33924240"/>
          <a:ext cx="476250" cy="521970"/>
        </a:xfrm>
        <a:prstGeom prst="rect">
          <a:avLst/>
        </a:prstGeom>
      </xdr:spPr>
    </xdr:pic>
  </etc:cellImage>
  <etc:cellImage>
    <xdr:pic>
      <xdr:nvPicPr>
        <xdr:cNvPr id="319" name="ID_9D93545F3D6D45A48889DF3B6EE3E631" descr="Picture"/>
        <xdr:cNvPicPr/>
      </xdr:nvPicPr>
      <xdr:blipFill>
        <a:blip r:embed="rId318" cstate="print"/>
        <a:stretch>
          <a:fillRect/>
        </a:stretch>
      </xdr:blipFill>
      <xdr:spPr>
        <a:xfrm>
          <a:off x="1783080" y="33924240"/>
          <a:ext cx="476250" cy="521970"/>
        </a:xfrm>
        <a:prstGeom prst="rect">
          <a:avLst/>
        </a:prstGeom>
      </xdr:spPr>
    </xdr:pic>
  </etc:cellImage>
  <etc:cellImage>
    <xdr:pic>
      <xdr:nvPicPr>
        <xdr:cNvPr id="320" name="ID_1DF4D19EF599438594E2C79665A77675" descr="Picture"/>
        <xdr:cNvPicPr/>
      </xdr:nvPicPr>
      <xdr:blipFill>
        <a:blip r:embed="rId319" cstate="print"/>
        <a:stretch>
          <a:fillRect/>
        </a:stretch>
      </xdr:blipFill>
      <xdr:spPr>
        <a:xfrm>
          <a:off x="1188720" y="34137600"/>
          <a:ext cx="476250" cy="521970"/>
        </a:xfrm>
        <a:prstGeom prst="rect">
          <a:avLst/>
        </a:prstGeom>
      </xdr:spPr>
    </xdr:pic>
  </etc:cellImage>
  <etc:cellImage>
    <xdr:pic>
      <xdr:nvPicPr>
        <xdr:cNvPr id="321" name="ID_9EBE1131CF524B0DA62B350DA7077E45" descr="Picture"/>
        <xdr:cNvPicPr/>
      </xdr:nvPicPr>
      <xdr:blipFill>
        <a:blip r:embed="rId320" cstate="print"/>
        <a:stretch>
          <a:fillRect/>
        </a:stretch>
      </xdr:blipFill>
      <xdr:spPr>
        <a:xfrm>
          <a:off x="1783080" y="34137600"/>
          <a:ext cx="476250" cy="521970"/>
        </a:xfrm>
        <a:prstGeom prst="rect">
          <a:avLst/>
        </a:prstGeom>
      </xdr:spPr>
    </xdr:pic>
  </etc:cellImage>
  <etc:cellImage>
    <xdr:pic>
      <xdr:nvPicPr>
        <xdr:cNvPr id="322" name="ID_081768F3A7BF45AEB7491F845FCB7D55" descr="Picture"/>
        <xdr:cNvPicPr/>
      </xdr:nvPicPr>
      <xdr:blipFill>
        <a:blip r:embed="rId321" cstate="print"/>
        <a:stretch>
          <a:fillRect/>
        </a:stretch>
      </xdr:blipFill>
      <xdr:spPr>
        <a:xfrm>
          <a:off x="1188720" y="34350960"/>
          <a:ext cx="476250" cy="521970"/>
        </a:xfrm>
        <a:prstGeom prst="rect">
          <a:avLst/>
        </a:prstGeom>
      </xdr:spPr>
    </xdr:pic>
  </etc:cellImage>
  <etc:cellImage>
    <xdr:pic>
      <xdr:nvPicPr>
        <xdr:cNvPr id="323" name="ID_9EB6F5FC7EB542D7B8A0800C69652CF1" descr="Picture"/>
        <xdr:cNvPicPr/>
      </xdr:nvPicPr>
      <xdr:blipFill>
        <a:blip r:embed="rId322" cstate="print"/>
        <a:stretch>
          <a:fillRect/>
        </a:stretch>
      </xdr:blipFill>
      <xdr:spPr>
        <a:xfrm>
          <a:off x="1783080" y="34350960"/>
          <a:ext cx="476250" cy="521970"/>
        </a:xfrm>
        <a:prstGeom prst="rect">
          <a:avLst/>
        </a:prstGeom>
      </xdr:spPr>
    </xdr:pic>
  </etc:cellImage>
  <etc:cellImage>
    <xdr:pic>
      <xdr:nvPicPr>
        <xdr:cNvPr id="324" name="ID_D07B3BCACCA0424D9F4165A04E6CF526" descr="Picture"/>
        <xdr:cNvPicPr/>
      </xdr:nvPicPr>
      <xdr:blipFill>
        <a:blip r:embed="rId323" cstate="print"/>
        <a:stretch>
          <a:fillRect/>
        </a:stretch>
      </xdr:blipFill>
      <xdr:spPr>
        <a:xfrm>
          <a:off x="1188720" y="34564320"/>
          <a:ext cx="476250" cy="521970"/>
        </a:xfrm>
        <a:prstGeom prst="rect">
          <a:avLst/>
        </a:prstGeom>
      </xdr:spPr>
    </xdr:pic>
  </etc:cellImage>
  <etc:cellImage>
    <xdr:pic>
      <xdr:nvPicPr>
        <xdr:cNvPr id="325" name="ID_810415841AA8482FA76DB090CB3CDC6A" descr="Picture"/>
        <xdr:cNvPicPr/>
      </xdr:nvPicPr>
      <xdr:blipFill>
        <a:blip r:embed="rId324" cstate="print"/>
        <a:stretch>
          <a:fillRect/>
        </a:stretch>
      </xdr:blipFill>
      <xdr:spPr>
        <a:xfrm>
          <a:off x="1783080" y="34564320"/>
          <a:ext cx="476250" cy="521970"/>
        </a:xfrm>
        <a:prstGeom prst="rect">
          <a:avLst/>
        </a:prstGeom>
      </xdr:spPr>
    </xdr:pic>
  </etc:cellImage>
  <etc:cellImage>
    <xdr:pic>
      <xdr:nvPicPr>
        <xdr:cNvPr id="326" name="ID_2BC2B29205DB4F15A6D6480DDBEE7450" descr="Picture"/>
        <xdr:cNvPicPr/>
      </xdr:nvPicPr>
      <xdr:blipFill>
        <a:blip r:embed="rId325" cstate="print"/>
        <a:stretch>
          <a:fillRect/>
        </a:stretch>
      </xdr:blipFill>
      <xdr:spPr>
        <a:xfrm>
          <a:off x="1188720" y="34777680"/>
          <a:ext cx="476250" cy="521970"/>
        </a:xfrm>
        <a:prstGeom prst="rect">
          <a:avLst/>
        </a:prstGeom>
      </xdr:spPr>
    </xdr:pic>
  </etc:cellImage>
  <etc:cellImage>
    <xdr:pic>
      <xdr:nvPicPr>
        <xdr:cNvPr id="327" name="ID_895C29E2E6694D0994057860553832B2" descr="Picture"/>
        <xdr:cNvPicPr/>
      </xdr:nvPicPr>
      <xdr:blipFill>
        <a:blip r:embed="rId326" cstate="print"/>
        <a:stretch>
          <a:fillRect/>
        </a:stretch>
      </xdr:blipFill>
      <xdr:spPr>
        <a:xfrm>
          <a:off x="1783080" y="34777680"/>
          <a:ext cx="476250" cy="521970"/>
        </a:xfrm>
        <a:prstGeom prst="rect">
          <a:avLst/>
        </a:prstGeom>
      </xdr:spPr>
    </xdr:pic>
  </etc:cellImage>
  <etc:cellImage>
    <xdr:pic>
      <xdr:nvPicPr>
        <xdr:cNvPr id="328" name="ID_8C40AC0E33A34838B9B4214D9A2A0DF1" descr="Picture"/>
        <xdr:cNvPicPr/>
      </xdr:nvPicPr>
      <xdr:blipFill>
        <a:blip r:embed="rId327" cstate="print"/>
        <a:stretch>
          <a:fillRect/>
        </a:stretch>
      </xdr:blipFill>
      <xdr:spPr>
        <a:xfrm>
          <a:off x="1188720" y="34991040"/>
          <a:ext cx="476250" cy="521970"/>
        </a:xfrm>
        <a:prstGeom prst="rect">
          <a:avLst/>
        </a:prstGeom>
      </xdr:spPr>
    </xdr:pic>
  </etc:cellImage>
  <etc:cellImage>
    <xdr:pic>
      <xdr:nvPicPr>
        <xdr:cNvPr id="329" name="ID_5582D9E0E1A64A5386AA435F1476CD57" descr="Picture"/>
        <xdr:cNvPicPr/>
      </xdr:nvPicPr>
      <xdr:blipFill>
        <a:blip r:embed="rId328" cstate="print"/>
        <a:stretch>
          <a:fillRect/>
        </a:stretch>
      </xdr:blipFill>
      <xdr:spPr>
        <a:xfrm>
          <a:off x="1783080" y="34991040"/>
          <a:ext cx="476250" cy="521970"/>
        </a:xfrm>
        <a:prstGeom prst="rect">
          <a:avLst/>
        </a:prstGeom>
      </xdr:spPr>
    </xdr:pic>
  </etc:cellImage>
  <etc:cellImage>
    <xdr:pic>
      <xdr:nvPicPr>
        <xdr:cNvPr id="330" name="ID_FE6D788C552845338C93165AE1DDBEAB" descr="Picture"/>
        <xdr:cNvPicPr/>
      </xdr:nvPicPr>
      <xdr:blipFill>
        <a:blip r:embed="rId329" cstate="print"/>
        <a:stretch>
          <a:fillRect/>
        </a:stretch>
      </xdr:blipFill>
      <xdr:spPr>
        <a:xfrm>
          <a:off x="1188720" y="35204400"/>
          <a:ext cx="476250" cy="521970"/>
        </a:xfrm>
        <a:prstGeom prst="rect">
          <a:avLst/>
        </a:prstGeom>
      </xdr:spPr>
    </xdr:pic>
  </etc:cellImage>
  <etc:cellImage>
    <xdr:pic>
      <xdr:nvPicPr>
        <xdr:cNvPr id="331" name="ID_66907F75AC264679865033085B0251BC" descr="Picture"/>
        <xdr:cNvPicPr/>
      </xdr:nvPicPr>
      <xdr:blipFill>
        <a:blip r:embed="rId330" cstate="print"/>
        <a:stretch>
          <a:fillRect/>
        </a:stretch>
      </xdr:blipFill>
      <xdr:spPr>
        <a:xfrm>
          <a:off x="1783080" y="35204400"/>
          <a:ext cx="476250" cy="521970"/>
        </a:xfrm>
        <a:prstGeom prst="rect">
          <a:avLst/>
        </a:prstGeom>
      </xdr:spPr>
    </xdr:pic>
  </etc:cellImage>
  <etc:cellImage>
    <xdr:pic>
      <xdr:nvPicPr>
        <xdr:cNvPr id="332" name="ID_42B48C6D9D7C4DA2A19D0BF6495D8F91" descr="Picture"/>
        <xdr:cNvPicPr/>
      </xdr:nvPicPr>
      <xdr:blipFill>
        <a:blip r:embed="rId331" cstate="print"/>
        <a:stretch>
          <a:fillRect/>
        </a:stretch>
      </xdr:blipFill>
      <xdr:spPr>
        <a:xfrm>
          <a:off x="1188720" y="35417760"/>
          <a:ext cx="476250" cy="521970"/>
        </a:xfrm>
        <a:prstGeom prst="rect">
          <a:avLst/>
        </a:prstGeom>
      </xdr:spPr>
    </xdr:pic>
  </etc:cellImage>
  <etc:cellImage>
    <xdr:pic>
      <xdr:nvPicPr>
        <xdr:cNvPr id="333" name="ID_72E5F4DDA2164F69B8A228390C9D8FD5" descr="Picture"/>
        <xdr:cNvPicPr/>
      </xdr:nvPicPr>
      <xdr:blipFill>
        <a:blip r:embed="rId332" cstate="print"/>
        <a:stretch>
          <a:fillRect/>
        </a:stretch>
      </xdr:blipFill>
      <xdr:spPr>
        <a:xfrm>
          <a:off x="1783080" y="35417760"/>
          <a:ext cx="476250" cy="521970"/>
        </a:xfrm>
        <a:prstGeom prst="rect">
          <a:avLst/>
        </a:prstGeom>
      </xdr:spPr>
    </xdr:pic>
  </etc:cellImage>
  <etc:cellImage>
    <xdr:pic>
      <xdr:nvPicPr>
        <xdr:cNvPr id="334" name="ID_30644B63EFD143D3848DFE49E503209F" descr="Picture"/>
        <xdr:cNvPicPr/>
      </xdr:nvPicPr>
      <xdr:blipFill>
        <a:blip r:embed="rId333" cstate="print"/>
        <a:stretch>
          <a:fillRect/>
        </a:stretch>
      </xdr:blipFill>
      <xdr:spPr>
        <a:xfrm>
          <a:off x="1188720" y="35631120"/>
          <a:ext cx="476250" cy="521970"/>
        </a:xfrm>
        <a:prstGeom prst="rect">
          <a:avLst/>
        </a:prstGeom>
      </xdr:spPr>
    </xdr:pic>
  </etc:cellImage>
  <etc:cellImage>
    <xdr:pic>
      <xdr:nvPicPr>
        <xdr:cNvPr id="335" name="ID_BB77FB31979B492DBA5792BAF0F5A262" descr="Picture"/>
        <xdr:cNvPicPr/>
      </xdr:nvPicPr>
      <xdr:blipFill>
        <a:blip r:embed="rId334" cstate="print"/>
        <a:stretch>
          <a:fillRect/>
        </a:stretch>
      </xdr:blipFill>
      <xdr:spPr>
        <a:xfrm>
          <a:off x="1783080" y="35631120"/>
          <a:ext cx="476250" cy="521970"/>
        </a:xfrm>
        <a:prstGeom prst="rect">
          <a:avLst/>
        </a:prstGeom>
      </xdr:spPr>
    </xdr:pic>
  </etc:cellImage>
  <etc:cellImage>
    <xdr:pic>
      <xdr:nvPicPr>
        <xdr:cNvPr id="336" name="ID_2D385984F6964382B9A37EA4A3781658" descr="Picture"/>
        <xdr:cNvPicPr/>
      </xdr:nvPicPr>
      <xdr:blipFill>
        <a:blip r:embed="rId335" cstate="print"/>
        <a:stretch>
          <a:fillRect/>
        </a:stretch>
      </xdr:blipFill>
      <xdr:spPr>
        <a:xfrm>
          <a:off x="1188720" y="35844480"/>
          <a:ext cx="476250" cy="521970"/>
        </a:xfrm>
        <a:prstGeom prst="rect">
          <a:avLst/>
        </a:prstGeom>
      </xdr:spPr>
    </xdr:pic>
  </etc:cellImage>
  <etc:cellImage>
    <xdr:pic>
      <xdr:nvPicPr>
        <xdr:cNvPr id="337" name="ID_5ADE09386ED54642BD0ED24A35CBCC85" descr="Picture"/>
        <xdr:cNvPicPr/>
      </xdr:nvPicPr>
      <xdr:blipFill>
        <a:blip r:embed="rId336" cstate="print"/>
        <a:stretch>
          <a:fillRect/>
        </a:stretch>
      </xdr:blipFill>
      <xdr:spPr>
        <a:xfrm>
          <a:off x="1783080" y="35844480"/>
          <a:ext cx="476250" cy="521970"/>
        </a:xfrm>
        <a:prstGeom prst="rect">
          <a:avLst/>
        </a:prstGeom>
      </xdr:spPr>
    </xdr:pic>
  </etc:cellImage>
  <etc:cellImage>
    <xdr:pic>
      <xdr:nvPicPr>
        <xdr:cNvPr id="338" name="ID_F887DB8B5ABE46CD99B001D4CCDD6812" descr="Picture"/>
        <xdr:cNvPicPr/>
      </xdr:nvPicPr>
      <xdr:blipFill>
        <a:blip r:embed="rId337" cstate="print"/>
        <a:stretch>
          <a:fillRect/>
        </a:stretch>
      </xdr:blipFill>
      <xdr:spPr>
        <a:xfrm>
          <a:off x="1188720" y="36057840"/>
          <a:ext cx="476250" cy="521970"/>
        </a:xfrm>
        <a:prstGeom prst="rect">
          <a:avLst/>
        </a:prstGeom>
      </xdr:spPr>
    </xdr:pic>
  </etc:cellImage>
  <etc:cellImage>
    <xdr:pic>
      <xdr:nvPicPr>
        <xdr:cNvPr id="339" name="ID_347EB8A3E108473DA4FD3148EB018127" descr="Picture"/>
        <xdr:cNvPicPr/>
      </xdr:nvPicPr>
      <xdr:blipFill>
        <a:blip r:embed="rId338" cstate="print"/>
        <a:stretch>
          <a:fillRect/>
        </a:stretch>
      </xdr:blipFill>
      <xdr:spPr>
        <a:xfrm>
          <a:off x="1783080" y="36057840"/>
          <a:ext cx="476250" cy="521970"/>
        </a:xfrm>
        <a:prstGeom prst="rect">
          <a:avLst/>
        </a:prstGeom>
      </xdr:spPr>
    </xdr:pic>
  </etc:cellImage>
  <etc:cellImage>
    <xdr:pic>
      <xdr:nvPicPr>
        <xdr:cNvPr id="340" name="ID_540B68CA2EE74F82BB913F4C8A2D3293" descr="Picture"/>
        <xdr:cNvPicPr/>
      </xdr:nvPicPr>
      <xdr:blipFill>
        <a:blip r:embed="rId339" cstate="print"/>
        <a:stretch>
          <a:fillRect/>
        </a:stretch>
      </xdr:blipFill>
      <xdr:spPr>
        <a:xfrm>
          <a:off x="1188720" y="36271200"/>
          <a:ext cx="476250" cy="521970"/>
        </a:xfrm>
        <a:prstGeom prst="rect">
          <a:avLst/>
        </a:prstGeom>
      </xdr:spPr>
    </xdr:pic>
  </etc:cellImage>
  <etc:cellImage>
    <xdr:pic>
      <xdr:nvPicPr>
        <xdr:cNvPr id="341" name="ID_05586C9271B3419B8409752A633AF04B" descr="Picture"/>
        <xdr:cNvPicPr/>
      </xdr:nvPicPr>
      <xdr:blipFill>
        <a:blip r:embed="rId340" cstate="print"/>
        <a:stretch>
          <a:fillRect/>
        </a:stretch>
      </xdr:blipFill>
      <xdr:spPr>
        <a:xfrm>
          <a:off x="1783080" y="36271200"/>
          <a:ext cx="476250" cy="521970"/>
        </a:xfrm>
        <a:prstGeom prst="rect">
          <a:avLst/>
        </a:prstGeom>
      </xdr:spPr>
    </xdr:pic>
  </etc:cellImage>
  <etc:cellImage>
    <xdr:pic>
      <xdr:nvPicPr>
        <xdr:cNvPr id="342" name="ID_634BEAF5362F49A9B3AB1C0CBE04D5A2" descr="Picture"/>
        <xdr:cNvPicPr/>
      </xdr:nvPicPr>
      <xdr:blipFill>
        <a:blip r:embed="rId341" cstate="print"/>
        <a:stretch>
          <a:fillRect/>
        </a:stretch>
      </xdr:blipFill>
      <xdr:spPr>
        <a:xfrm>
          <a:off x="1188720" y="36484560"/>
          <a:ext cx="476250" cy="521970"/>
        </a:xfrm>
        <a:prstGeom prst="rect">
          <a:avLst/>
        </a:prstGeom>
      </xdr:spPr>
    </xdr:pic>
  </etc:cellImage>
  <etc:cellImage>
    <xdr:pic>
      <xdr:nvPicPr>
        <xdr:cNvPr id="343" name="ID_7667DB5F1F7643B98CE7AD5E503E21A5" descr="Picture"/>
        <xdr:cNvPicPr/>
      </xdr:nvPicPr>
      <xdr:blipFill>
        <a:blip r:embed="rId342" cstate="print"/>
        <a:stretch>
          <a:fillRect/>
        </a:stretch>
      </xdr:blipFill>
      <xdr:spPr>
        <a:xfrm>
          <a:off x="1783080" y="36484560"/>
          <a:ext cx="476250" cy="521970"/>
        </a:xfrm>
        <a:prstGeom prst="rect">
          <a:avLst/>
        </a:prstGeom>
      </xdr:spPr>
    </xdr:pic>
  </etc:cellImage>
  <etc:cellImage>
    <xdr:pic>
      <xdr:nvPicPr>
        <xdr:cNvPr id="344" name="ID_6A8FA620CB6144298F5E1E433865612F" descr="Picture"/>
        <xdr:cNvPicPr/>
      </xdr:nvPicPr>
      <xdr:blipFill>
        <a:blip r:embed="rId343" cstate="print"/>
        <a:stretch>
          <a:fillRect/>
        </a:stretch>
      </xdr:blipFill>
      <xdr:spPr>
        <a:xfrm>
          <a:off x="1188720" y="36697920"/>
          <a:ext cx="476250" cy="521970"/>
        </a:xfrm>
        <a:prstGeom prst="rect">
          <a:avLst/>
        </a:prstGeom>
      </xdr:spPr>
    </xdr:pic>
  </etc:cellImage>
  <etc:cellImage>
    <xdr:pic>
      <xdr:nvPicPr>
        <xdr:cNvPr id="345" name="ID_8DBC378FB29B46F68EC33E3BFCA48158" descr="Picture"/>
        <xdr:cNvPicPr/>
      </xdr:nvPicPr>
      <xdr:blipFill>
        <a:blip r:embed="rId344" cstate="print"/>
        <a:stretch>
          <a:fillRect/>
        </a:stretch>
      </xdr:blipFill>
      <xdr:spPr>
        <a:xfrm>
          <a:off x="1783080" y="36697920"/>
          <a:ext cx="476250" cy="521970"/>
        </a:xfrm>
        <a:prstGeom prst="rect">
          <a:avLst/>
        </a:prstGeom>
      </xdr:spPr>
    </xdr:pic>
  </etc:cellImage>
  <etc:cellImage>
    <xdr:pic>
      <xdr:nvPicPr>
        <xdr:cNvPr id="346" name="ID_9C30AC901C024CAD918C47294380D25D" descr="Picture"/>
        <xdr:cNvPicPr/>
      </xdr:nvPicPr>
      <xdr:blipFill>
        <a:blip r:embed="rId345" cstate="print"/>
        <a:stretch>
          <a:fillRect/>
        </a:stretch>
      </xdr:blipFill>
      <xdr:spPr>
        <a:xfrm>
          <a:off x="1188720" y="36911280"/>
          <a:ext cx="476250" cy="521970"/>
        </a:xfrm>
        <a:prstGeom prst="rect">
          <a:avLst/>
        </a:prstGeom>
      </xdr:spPr>
    </xdr:pic>
  </etc:cellImage>
  <etc:cellImage>
    <xdr:pic>
      <xdr:nvPicPr>
        <xdr:cNvPr id="347" name="ID_A6370A616F5645C28A514F813E022822" descr="Picture"/>
        <xdr:cNvPicPr/>
      </xdr:nvPicPr>
      <xdr:blipFill>
        <a:blip r:embed="rId346" cstate="print"/>
        <a:stretch>
          <a:fillRect/>
        </a:stretch>
      </xdr:blipFill>
      <xdr:spPr>
        <a:xfrm>
          <a:off x="1783080" y="36911280"/>
          <a:ext cx="476250" cy="521970"/>
        </a:xfrm>
        <a:prstGeom prst="rect">
          <a:avLst/>
        </a:prstGeom>
      </xdr:spPr>
    </xdr:pic>
  </etc:cellImage>
  <etc:cellImage>
    <xdr:pic>
      <xdr:nvPicPr>
        <xdr:cNvPr id="348" name="ID_580031790B9F4EBDAB16ECA4D3BE0AFD" descr="Picture"/>
        <xdr:cNvPicPr/>
      </xdr:nvPicPr>
      <xdr:blipFill>
        <a:blip r:embed="rId347" cstate="print"/>
        <a:stretch>
          <a:fillRect/>
        </a:stretch>
      </xdr:blipFill>
      <xdr:spPr>
        <a:xfrm>
          <a:off x="1188720" y="37124640"/>
          <a:ext cx="476250" cy="521970"/>
        </a:xfrm>
        <a:prstGeom prst="rect">
          <a:avLst/>
        </a:prstGeom>
      </xdr:spPr>
    </xdr:pic>
  </etc:cellImage>
  <etc:cellImage>
    <xdr:pic>
      <xdr:nvPicPr>
        <xdr:cNvPr id="349" name="ID_CB902CA5ED1845308C26D04C0A156365" descr="Picture"/>
        <xdr:cNvPicPr/>
      </xdr:nvPicPr>
      <xdr:blipFill>
        <a:blip r:embed="rId348" cstate="print"/>
        <a:stretch>
          <a:fillRect/>
        </a:stretch>
      </xdr:blipFill>
      <xdr:spPr>
        <a:xfrm>
          <a:off x="1783080" y="37124640"/>
          <a:ext cx="476250" cy="521970"/>
        </a:xfrm>
        <a:prstGeom prst="rect">
          <a:avLst/>
        </a:prstGeom>
      </xdr:spPr>
    </xdr:pic>
  </etc:cellImage>
  <etc:cellImage>
    <xdr:pic>
      <xdr:nvPicPr>
        <xdr:cNvPr id="350" name="ID_A22C8E8221CF47FD9456CA4B2520ED14" descr="Picture"/>
        <xdr:cNvPicPr/>
      </xdr:nvPicPr>
      <xdr:blipFill>
        <a:blip r:embed="rId349" cstate="print"/>
        <a:stretch>
          <a:fillRect/>
        </a:stretch>
      </xdr:blipFill>
      <xdr:spPr>
        <a:xfrm>
          <a:off x="1188720" y="37338000"/>
          <a:ext cx="476250" cy="521970"/>
        </a:xfrm>
        <a:prstGeom prst="rect">
          <a:avLst/>
        </a:prstGeom>
      </xdr:spPr>
    </xdr:pic>
  </etc:cellImage>
  <etc:cellImage>
    <xdr:pic>
      <xdr:nvPicPr>
        <xdr:cNvPr id="351" name="ID_061A8A9221C4402D9F27FC9F41D4BD4A" descr="Picture"/>
        <xdr:cNvPicPr/>
      </xdr:nvPicPr>
      <xdr:blipFill>
        <a:blip r:embed="rId350" cstate="print"/>
        <a:stretch>
          <a:fillRect/>
        </a:stretch>
      </xdr:blipFill>
      <xdr:spPr>
        <a:xfrm>
          <a:off x="1783080" y="37338000"/>
          <a:ext cx="476250" cy="521970"/>
        </a:xfrm>
        <a:prstGeom prst="rect">
          <a:avLst/>
        </a:prstGeom>
      </xdr:spPr>
    </xdr:pic>
  </etc:cellImage>
  <etc:cellImage>
    <xdr:pic>
      <xdr:nvPicPr>
        <xdr:cNvPr id="352" name="ID_88979B87898049399CEBFCBEDEF2A5A3" descr="Picture"/>
        <xdr:cNvPicPr/>
      </xdr:nvPicPr>
      <xdr:blipFill>
        <a:blip r:embed="rId351" cstate="print"/>
        <a:stretch>
          <a:fillRect/>
        </a:stretch>
      </xdr:blipFill>
      <xdr:spPr>
        <a:xfrm>
          <a:off x="1188720" y="37551360"/>
          <a:ext cx="476250" cy="521970"/>
        </a:xfrm>
        <a:prstGeom prst="rect">
          <a:avLst/>
        </a:prstGeom>
      </xdr:spPr>
    </xdr:pic>
  </etc:cellImage>
  <etc:cellImage>
    <xdr:pic>
      <xdr:nvPicPr>
        <xdr:cNvPr id="353" name="ID_5A8F42FEF7B7405EABD17FFCB11383E8" descr="Picture"/>
        <xdr:cNvPicPr/>
      </xdr:nvPicPr>
      <xdr:blipFill>
        <a:blip r:embed="rId352" cstate="print"/>
        <a:stretch>
          <a:fillRect/>
        </a:stretch>
      </xdr:blipFill>
      <xdr:spPr>
        <a:xfrm>
          <a:off x="1783080" y="37551360"/>
          <a:ext cx="476250" cy="521970"/>
        </a:xfrm>
        <a:prstGeom prst="rect">
          <a:avLst/>
        </a:prstGeom>
      </xdr:spPr>
    </xdr:pic>
  </etc:cellImage>
  <etc:cellImage>
    <xdr:pic>
      <xdr:nvPicPr>
        <xdr:cNvPr id="354" name="ID_276DD074FA9A44FD8E1B24C859B1CBBA" descr="Picture"/>
        <xdr:cNvPicPr/>
      </xdr:nvPicPr>
      <xdr:blipFill>
        <a:blip r:embed="rId353" cstate="print"/>
        <a:stretch>
          <a:fillRect/>
        </a:stretch>
      </xdr:blipFill>
      <xdr:spPr>
        <a:xfrm>
          <a:off x="1188720" y="37764720"/>
          <a:ext cx="476250" cy="521970"/>
        </a:xfrm>
        <a:prstGeom prst="rect">
          <a:avLst/>
        </a:prstGeom>
      </xdr:spPr>
    </xdr:pic>
  </etc:cellImage>
  <etc:cellImage>
    <xdr:pic>
      <xdr:nvPicPr>
        <xdr:cNvPr id="355" name="ID_5028997F0C234AE3972933DF06EE03E8" descr="Picture"/>
        <xdr:cNvPicPr/>
      </xdr:nvPicPr>
      <xdr:blipFill>
        <a:blip r:embed="rId354" cstate="print"/>
        <a:stretch>
          <a:fillRect/>
        </a:stretch>
      </xdr:blipFill>
      <xdr:spPr>
        <a:xfrm>
          <a:off x="1783080" y="37764720"/>
          <a:ext cx="476250" cy="521970"/>
        </a:xfrm>
        <a:prstGeom prst="rect">
          <a:avLst/>
        </a:prstGeom>
      </xdr:spPr>
    </xdr:pic>
  </etc:cellImage>
  <etc:cellImage>
    <xdr:pic>
      <xdr:nvPicPr>
        <xdr:cNvPr id="356" name="ID_24308B814F9C4F71814DA6F9BC7D09A7" descr="Picture"/>
        <xdr:cNvPicPr/>
      </xdr:nvPicPr>
      <xdr:blipFill>
        <a:blip r:embed="rId355" cstate="print"/>
        <a:stretch>
          <a:fillRect/>
        </a:stretch>
      </xdr:blipFill>
      <xdr:spPr>
        <a:xfrm>
          <a:off x="1188720" y="37978080"/>
          <a:ext cx="476250" cy="521970"/>
        </a:xfrm>
        <a:prstGeom prst="rect">
          <a:avLst/>
        </a:prstGeom>
      </xdr:spPr>
    </xdr:pic>
  </etc:cellImage>
  <etc:cellImage>
    <xdr:pic>
      <xdr:nvPicPr>
        <xdr:cNvPr id="357" name="ID_3E0666A3B0B045318A8733F65EADC0D9" descr="Picture"/>
        <xdr:cNvPicPr/>
      </xdr:nvPicPr>
      <xdr:blipFill>
        <a:blip r:embed="rId356" cstate="print"/>
        <a:stretch>
          <a:fillRect/>
        </a:stretch>
      </xdr:blipFill>
      <xdr:spPr>
        <a:xfrm>
          <a:off x="1783080" y="37978080"/>
          <a:ext cx="476250" cy="521970"/>
        </a:xfrm>
        <a:prstGeom prst="rect">
          <a:avLst/>
        </a:prstGeom>
      </xdr:spPr>
    </xdr:pic>
  </etc:cellImage>
  <etc:cellImage>
    <xdr:pic>
      <xdr:nvPicPr>
        <xdr:cNvPr id="358" name="ID_DEA2133EB679472E8ADBA871EAA5D41C" descr="Picture"/>
        <xdr:cNvPicPr/>
      </xdr:nvPicPr>
      <xdr:blipFill>
        <a:blip r:embed="rId357" cstate="print"/>
        <a:stretch>
          <a:fillRect/>
        </a:stretch>
      </xdr:blipFill>
      <xdr:spPr>
        <a:xfrm>
          <a:off x="1188720" y="38191440"/>
          <a:ext cx="476250" cy="521970"/>
        </a:xfrm>
        <a:prstGeom prst="rect">
          <a:avLst/>
        </a:prstGeom>
      </xdr:spPr>
    </xdr:pic>
  </etc:cellImage>
  <etc:cellImage>
    <xdr:pic>
      <xdr:nvPicPr>
        <xdr:cNvPr id="359" name="ID_2832A33C11914A16BED336042CDCAB2F" descr="Picture"/>
        <xdr:cNvPicPr/>
      </xdr:nvPicPr>
      <xdr:blipFill>
        <a:blip r:embed="rId358" cstate="print"/>
        <a:stretch>
          <a:fillRect/>
        </a:stretch>
      </xdr:blipFill>
      <xdr:spPr>
        <a:xfrm>
          <a:off x="1783080" y="38191440"/>
          <a:ext cx="476250" cy="521970"/>
        </a:xfrm>
        <a:prstGeom prst="rect">
          <a:avLst/>
        </a:prstGeom>
      </xdr:spPr>
    </xdr:pic>
  </etc:cellImage>
  <etc:cellImage>
    <xdr:pic>
      <xdr:nvPicPr>
        <xdr:cNvPr id="360" name="ID_EA0AF0CB699146ABBC1A28BCFEF399AA" descr="Picture"/>
        <xdr:cNvPicPr/>
      </xdr:nvPicPr>
      <xdr:blipFill>
        <a:blip r:embed="rId359" cstate="print"/>
        <a:stretch>
          <a:fillRect/>
        </a:stretch>
      </xdr:blipFill>
      <xdr:spPr>
        <a:xfrm>
          <a:off x="1188720" y="38404800"/>
          <a:ext cx="476250" cy="521970"/>
        </a:xfrm>
        <a:prstGeom prst="rect">
          <a:avLst/>
        </a:prstGeom>
      </xdr:spPr>
    </xdr:pic>
  </etc:cellImage>
  <etc:cellImage>
    <xdr:pic>
      <xdr:nvPicPr>
        <xdr:cNvPr id="361" name="ID_1A96F47D7E394D339AD76A0D4642FAC2" descr="Picture"/>
        <xdr:cNvPicPr/>
      </xdr:nvPicPr>
      <xdr:blipFill>
        <a:blip r:embed="rId360" cstate="print"/>
        <a:stretch>
          <a:fillRect/>
        </a:stretch>
      </xdr:blipFill>
      <xdr:spPr>
        <a:xfrm>
          <a:off x="1783080" y="38404800"/>
          <a:ext cx="476250" cy="521970"/>
        </a:xfrm>
        <a:prstGeom prst="rect">
          <a:avLst/>
        </a:prstGeom>
      </xdr:spPr>
    </xdr:pic>
  </etc:cellImage>
  <etc:cellImage>
    <xdr:pic>
      <xdr:nvPicPr>
        <xdr:cNvPr id="362" name="ID_D1EDF4E3D8B74362A3093A3AD46EFE15" descr="Picture"/>
        <xdr:cNvPicPr/>
      </xdr:nvPicPr>
      <xdr:blipFill>
        <a:blip r:embed="rId361" cstate="print"/>
        <a:stretch>
          <a:fillRect/>
        </a:stretch>
      </xdr:blipFill>
      <xdr:spPr>
        <a:xfrm>
          <a:off x="1188720" y="38618160"/>
          <a:ext cx="476250" cy="521970"/>
        </a:xfrm>
        <a:prstGeom prst="rect">
          <a:avLst/>
        </a:prstGeom>
      </xdr:spPr>
    </xdr:pic>
  </etc:cellImage>
  <etc:cellImage>
    <xdr:pic>
      <xdr:nvPicPr>
        <xdr:cNvPr id="363" name="ID_2C79418088F5448686ED661DC0D0709F" descr="Picture"/>
        <xdr:cNvPicPr/>
      </xdr:nvPicPr>
      <xdr:blipFill>
        <a:blip r:embed="rId362" cstate="print"/>
        <a:stretch>
          <a:fillRect/>
        </a:stretch>
      </xdr:blipFill>
      <xdr:spPr>
        <a:xfrm>
          <a:off x="1783080" y="38618160"/>
          <a:ext cx="476250" cy="521970"/>
        </a:xfrm>
        <a:prstGeom prst="rect">
          <a:avLst/>
        </a:prstGeom>
      </xdr:spPr>
    </xdr:pic>
  </etc:cellImage>
  <etc:cellImage>
    <xdr:pic>
      <xdr:nvPicPr>
        <xdr:cNvPr id="364" name="ID_2B8144B7E0CC4834BBAA58DBF1A691EC" descr="Picture"/>
        <xdr:cNvPicPr/>
      </xdr:nvPicPr>
      <xdr:blipFill>
        <a:blip r:embed="rId363" cstate="print"/>
        <a:stretch>
          <a:fillRect/>
        </a:stretch>
      </xdr:blipFill>
      <xdr:spPr>
        <a:xfrm>
          <a:off x="1188720" y="38831520"/>
          <a:ext cx="476250" cy="521970"/>
        </a:xfrm>
        <a:prstGeom prst="rect">
          <a:avLst/>
        </a:prstGeom>
      </xdr:spPr>
    </xdr:pic>
  </etc:cellImage>
  <etc:cellImage>
    <xdr:pic>
      <xdr:nvPicPr>
        <xdr:cNvPr id="365" name="ID_F85A0546CC5F4FB789584D74A24FB846" descr="Picture"/>
        <xdr:cNvPicPr/>
      </xdr:nvPicPr>
      <xdr:blipFill>
        <a:blip r:embed="rId364" cstate="print"/>
        <a:stretch>
          <a:fillRect/>
        </a:stretch>
      </xdr:blipFill>
      <xdr:spPr>
        <a:xfrm>
          <a:off x="1783080" y="38831520"/>
          <a:ext cx="476250" cy="521970"/>
        </a:xfrm>
        <a:prstGeom prst="rect">
          <a:avLst/>
        </a:prstGeom>
      </xdr:spPr>
    </xdr:pic>
  </etc:cellImage>
  <etc:cellImage>
    <xdr:pic>
      <xdr:nvPicPr>
        <xdr:cNvPr id="366" name="ID_3BB2E767ABD845CE98A9D82C5BC44FD4" descr="Picture"/>
        <xdr:cNvPicPr/>
      </xdr:nvPicPr>
      <xdr:blipFill>
        <a:blip r:embed="rId365" cstate="print"/>
        <a:stretch>
          <a:fillRect/>
        </a:stretch>
      </xdr:blipFill>
      <xdr:spPr>
        <a:xfrm>
          <a:off x="1188720" y="39044880"/>
          <a:ext cx="476250" cy="521970"/>
        </a:xfrm>
        <a:prstGeom prst="rect">
          <a:avLst/>
        </a:prstGeom>
      </xdr:spPr>
    </xdr:pic>
  </etc:cellImage>
  <etc:cellImage>
    <xdr:pic>
      <xdr:nvPicPr>
        <xdr:cNvPr id="367" name="ID_1FCE66A763FA491B8F08D3F3BF370F81" descr="Picture"/>
        <xdr:cNvPicPr/>
      </xdr:nvPicPr>
      <xdr:blipFill>
        <a:blip r:embed="rId366" cstate="print"/>
        <a:stretch>
          <a:fillRect/>
        </a:stretch>
      </xdr:blipFill>
      <xdr:spPr>
        <a:xfrm>
          <a:off x="1783080" y="39044880"/>
          <a:ext cx="476250" cy="521970"/>
        </a:xfrm>
        <a:prstGeom prst="rect">
          <a:avLst/>
        </a:prstGeom>
      </xdr:spPr>
    </xdr:pic>
  </etc:cellImage>
  <etc:cellImage>
    <xdr:pic>
      <xdr:nvPicPr>
        <xdr:cNvPr id="368" name="ID_7DA6FE5674BD4610A60D833A2B4094C6" descr="Picture"/>
        <xdr:cNvPicPr/>
      </xdr:nvPicPr>
      <xdr:blipFill>
        <a:blip r:embed="rId367" cstate="print"/>
        <a:stretch>
          <a:fillRect/>
        </a:stretch>
      </xdr:blipFill>
      <xdr:spPr>
        <a:xfrm>
          <a:off x="1188720" y="39258240"/>
          <a:ext cx="476250" cy="521970"/>
        </a:xfrm>
        <a:prstGeom prst="rect">
          <a:avLst/>
        </a:prstGeom>
      </xdr:spPr>
    </xdr:pic>
  </etc:cellImage>
  <etc:cellImage>
    <xdr:pic>
      <xdr:nvPicPr>
        <xdr:cNvPr id="369" name="ID_3650C2A4A16345DA82260580532732FC" descr="Picture"/>
        <xdr:cNvPicPr/>
      </xdr:nvPicPr>
      <xdr:blipFill>
        <a:blip r:embed="rId368" cstate="print"/>
        <a:stretch>
          <a:fillRect/>
        </a:stretch>
      </xdr:blipFill>
      <xdr:spPr>
        <a:xfrm>
          <a:off x="1783080" y="39258240"/>
          <a:ext cx="476250" cy="521970"/>
        </a:xfrm>
        <a:prstGeom prst="rect">
          <a:avLst/>
        </a:prstGeom>
      </xdr:spPr>
    </xdr:pic>
  </etc:cellImage>
  <etc:cellImage>
    <xdr:pic>
      <xdr:nvPicPr>
        <xdr:cNvPr id="370" name="ID_3D366AF1475D437AB5E842E0E04286F7" descr="Picture"/>
        <xdr:cNvPicPr/>
      </xdr:nvPicPr>
      <xdr:blipFill>
        <a:blip r:embed="rId369" cstate="print"/>
        <a:stretch>
          <a:fillRect/>
        </a:stretch>
      </xdr:blipFill>
      <xdr:spPr>
        <a:xfrm>
          <a:off x="1188720" y="39471600"/>
          <a:ext cx="476250" cy="521970"/>
        </a:xfrm>
        <a:prstGeom prst="rect">
          <a:avLst/>
        </a:prstGeom>
      </xdr:spPr>
    </xdr:pic>
  </etc:cellImage>
  <etc:cellImage>
    <xdr:pic>
      <xdr:nvPicPr>
        <xdr:cNvPr id="371" name="ID_B5D50D6B0AB4465C85C41F1DC15A47E9" descr="Picture"/>
        <xdr:cNvPicPr/>
      </xdr:nvPicPr>
      <xdr:blipFill>
        <a:blip r:embed="rId370" cstate="print"/>
        <a:stretch>
          <a:fillRect/>
        </a:stretch>
      </xdr:blipFill>
      <xdr:spPr>
        <a:xfrm>
          <a:off x="1783080" y="39471600"/>
          <a:ext cx="476250" cy="521970"/>
        </a:xfrm>
        <a:prstGeom prst="rect">
          <a:avLst/>
        </a:prstGeom>
      </xdr:spPr>
    </xdr:pic>
  </etc:cellImage>
  <etc:cellImage>
    <xdr:pic>
      <xdr:nvPicPr>
        <xdr:cNvPr id="372" name="ID_EE771776472049EC8B33118B63206233" descr="Picture"/>
        <xdr:cNvPicPr/>
      </xdr:nvPicPr>
      <xdr:blipFill>
        <a:blip r:embed="rId371" cstate="print"/>
        <a:stretch>
          <a:fillRect/>
        </a:stretch>
      </xdr:blipFill>
      <xdr:spPr>
        <a:xfrm>
          <a:off x="1188720" y="39684960"/>
          <a:ext cx="476250" cy="521970"/>
        </a:xfrm>
        <a:prstGeom prst="rect">
          <a:avLst/>
        </a:prstGeom>
      </xdr:spPr>
    </xdr:pic>
  </etc:cellImage>
  <etc:cellImage>
    <xdr:pic>
      <xdr:nvPicPr>
        <xdr:cNvPr id="373" name="ID_66021DC4ED83447BB1E2766DD9F68E30" descr="Picture"/>
        <xdr:cNvPicPr/>
      </xdr:nvPicPr>
      <xdr:blipFill>
        <a:blip r:embed="rId372" cstate="print"/>
        <a:stretch>
          <a:fillRect/>
        </a:stretch>
      </xdr:blipFill>
      <xdr:spPr>
        <a:xfrm>
          <a:off x="1783080" y="39684960"/>
          <a:ext cx="476250" cy="521970"/>
        </a:xfrm>
        <a:prstGeom prst="rect">
          <a:avLst/>
        </a:prstGeom>
      </xdr:spPr>
    </xdr:pic>
  </etc:cellImage>
  <etc:cellImage>
    <xdr:pic>
      <xdr:nvPicPr>
        <xdr:cNvPr id="374" name="ID_5EC415B5674E4CE8BE381C7A09F47128" descr="Picture"/>
        <xdr:cNvPicPr/>
      </xdr:nvPicPr>
      <xdr:blipFill>
        <a:blip r:embed="rId373" cstate="print"/>
        <a:stretch>
          <a:fillRect/>
        </a:stretch>
      </xdr:blipFill>
      <xdr:spPr>
        <a:xfrm>
          <a:off x="1188720" y="39898320"/>
          <a:ext cx="476250" cy="521970"/>
        </a:xfrm>
        <a:prstGeom prst="rect">
          <a:avLst/>
        </a:prstGeom>
      </xdr:spPr>
    </xdr:pic>
  </etc:cellImage>
  <etc:cellImage>
    <xdr:pic>
      <xdr:nvPicPr>
        <xdr:cNvPr id="375" name="ID_41756D0853F64559BE53B657FB105C54" descr="Picture"/>
        <xdr:cNvPicPr/>
      </xdr:nvPicPr>
      <xdr:blipFill>
        <a:blip r:embed="rId374" cstate="print"/>
        <a:stretch>
          <a:fillRect/>
        </a:stretch>
      </xdr:blipFill>
      <xdr:spPr>
        <a:xfrm>
          <a:off x="1783080" y="39898320"/>
          <a:ext cx="476250" cy="521970"/>
        </a:xfrm>
        <a:prstGeom prst="rect">
          <a:avLst/>
        </a:prstGeom>
      </xdr:spPr>
    </xdr:pic>
  </etc:cellImage>
  <etc:cellImage>
    <xdr:pic>
      <xdr:nvPicPr>
        <xdr:cNvPr id="376" name="ID_0FE765D1B97C4064AEBA3255506F34FB" descr="Picture"/>
        <xdr:cNvPicPr/>
      </xdr:nvPicPr>
      <xdr:blipFill>
        <a:blip r:embed="rId375" cstate="print"/>
        <a:stretch>
          <a:fillRect/>
        </a:stretch>
      </xdr:blipFill>
      <xdr:spPr>
        <a:xfrm>
          <a:off x="1188720" y="40111680"/>
          <a:ext cx="476250" cy="521970"/>
        </a:xfrm>
        <a:prstGeom prst="rect">
          <a:avLst/>
        </a:prstGeom>
      </xdr:spPr>
    </xdr:pic>
  </etc:cellImage>
  <etc:cellImage>
    <xdr:pic>
      <xdr:nvPicPr>
        <xdr:cNvPr id="377" name="ID_5AD55E7F297A4BEFBBB46B098539C511" descr="Picture"/>
        <xdr:cNvPicPr/>
      </xdr:nvPicPr>
      <xdr:blipFill>
        <a:blip r:embed="rId376" cstate="print"/>
        <a:stretch>
          <a:fillRect/>
        </a:stretch>
      </xdr:blipFill>
      <xdr:spPr>
        <a:xfrm>
          <a:off x="1783080" y="40111680"/>
          <a:ext cx="476250" cy="521970"/>
        </a:xfrm>
        <a:prstGeom prst="rect">
          <a:avLst/>
        </a:prstGeom>
      </xdr:spPr>
    </xdr:pic>
  </etc:cellImage>
  <etc:cellImage>
    <xdr:pic>
      <xdr:nvPicPr>
        <xdr:cNvPr id="378" name="ID_932C5A019247461382C5A48E5003D7E7" descr="Picture"/>
        <xdr:cNvPicPr/>
      </xdr:nvPicPr>
      <xdr:blipFill>
        <a:blip r:embed="rId377" cstate="print"/>
        <a:stretch>
          <a:fillRect/>
        </a:stretch>
      </xdr:blipFill>
      <xdr:spPr>
        <a:xfrm>
          <a:off x="1188720" y="40325040"/>
          <a:ext cx="476250" cy="521970"/>
        </a:xfrm>
        <a:prstGeom prst="rect">
          <a:avLst/>
        </a:prstGeom>
      </xdr:spPr>
    </xdr:pic>
  </etc:cellImage>
  <etc:cellImage>
    <xdr:pic>
      <xdr:nvPicPr>
        <xdr:cNvPr id="379" name="ID_B41E7B51AA6A42BBB763184F0B3F0D1B" descr="Picture"/>
        <xdr:cNvPicPr/>
      </xdr:nvPicPr>
      <xdr:blipFill>
        <a:blip r:embed="rId378" cstate="print"/>
        <a:stretch>
          <a:fillRect/>
        </a:stretch>
      </xdr:blipFill>
      <xdr:spPr>
        <a:xfrm>
          <a:off x="1783080" y="40325040"/>
          <a:ext cx="476250" cy="521970"/>
        </a:xfrm>
        <a:prstGeom prst="rect">
          <a:avLst/>
        </a:prstGeom>
      </xdr:spPr>
    </xdr:pic>
  </etc:cellImage>
  <etc:cellImage>
    <xdr:pic>
      <xdr:nvPicPr>
        <xdr:cNvPr id="380" name="ID_8459B3B6556541F39F629BA221B7CD3B" descr="Picture"/>
        <xdr:cNvPicPr/>
      </xdr:nvPicPr>
      <xdr:blipFill>
        <a:blip r:embed="rId379" cstate="print"/>
        <a:stretch>
          <a:fillRect/>
        </a:stretch>
      </xdr:blipFill>
      <xdr:spPr>
        <a:xfrm>
          <a:off x="1188720" y="40538400"/>
          <a:ext cx="476250" cy="521970"/>
        </a:xfrm>
        <a:prstGeom prst="rect">
          <a:avLst/>
        </a:prstGeom>
      </xdr:spPr>
    </xdr:pic>
  </etc:cellImage>
  <etc:cellImage>
    <xdr:pic>
      <xdr:nvPicPr>
        <xdr:cNvPr id="381" name="ID_FA0FF32D8AD84D9B824990191699CEE6" descr="Picture"/>
        <xdr:cNvPicPr/>
      </xdr:nvPicPr>
      <xdr:blipFill>
        <a:blip r:embed="rId380" cstate="print"/>
        <a:stretch>
          <a:fillRect/>
        </a:stretch>
      </xdr:blipFill>
      <xdr:spPr>
        <a:xfrm>
          <a:off x="1783080" y="40538400"/>
          <a:ext cx="476250" cy="521970"/>
        </a:xfrm>
        <a:prstGeom prst="rect">
          <a:avLst/>
        </a:prstGeom>
      </xdr:spPr>
    </xdr:pic>
  </etc:cellImage>
  <etc:cellImage>
    <xdr:pic>
      <xdr:nvPicPr>
        <xdr:cNvPr id="382" name="ID_6AC85C17A56C479BA62FD1F9EFABB427" descr="Picture"/>
        <xdr:cNvPicPr/>
      </xdr:nvPicPr>
      <xdr:blipFill>
        <a:blip r:embed="rId381" cstate="print"/>
        <a:stretch>
          <a:fillRect/>
        </a:stretch>
      </xdr:blipFill>
      <xdr:spPr>
        <a:xfrm>
          <a:off x="1188720" y="40751760"/>
          <a:ext cx="476250" cy="521970"/>
        </a:xfrm>
        <a:prstGeom prst="rect">
          <a:avLst/>
        </a:prstGeom>
      </xdr:spPr>
    </xdr:pic>
  </etc:cellImage>
  <etc:cellImage>
    <xdr:pic>
      <xdr:nvPicPr>
        <xdr:cNvPr id="383" name="ID_5E543A6885334F32B64A1106024EEB51" descr="Picture"/>
        <xdr:cNvPicPr/>
      </xdr:nvPicPr>
      <xdr:blipFill>
        <a:blip r:embed="rId382" cstate="print"/>
        <a:stretch>
          <a:fillRect/>
        </a:stretch>
      </xdr:blipFill>
      <xdr:spPr>
        <a:xfrm>
          <a:off x="1783080" y="40751760"/>
          <a:ext cx="476250" cy="521970"/>
        </a:xfrm>
        <a:prstGeom prst="rect">
          <a:avLst/>
        </a:prstGeom>
      </xdr:spPr>
    </xdr:pic>
  </etc:cellImage>
  <etc:cellImage>
    <xdr:pic>
      <xdr:nvPicPr>
        <xdr:cNvPr id="384" name="ID_9E16F02319BA4AC09174E67D2439A020" descr="Picture"/>
        <xdr:cNvPicPr/>
      </xdr:nvPicPr>
      <xdr:blipFill>
        <a:blip r:embed="rId383" cstate="print"/>
        <a:stretch>
          <a:fillRect/>
        </a:stretch>
      </xdr:blipFill>
      <xdr:spPr>
        <a:xfrm>
          <a:off x="1188720" y="40965120"/>
          <a:ext cx="476250" cy="521970"/>
        </a:xfrm>
        <a:prstGeom prst="rect">
          <a:avLst/>
        </a:prstGeom>
      </xdr:spPr>
    </xdr:pic>
  </etc:cellImage>
  <etc:cellImage>
    <xdr:pic>
      <xdr:nvPicPr>
        <xdr:cNvPr id="385" name="ID_EB87E550EE2A4E2FA4CEDE124FA20671" descr="Picture"/>
        <xdr:cNvPicPr/>
      </xdr:nvPicPr>
      <xdr:blipFill>
        <a:blip r:embed="rId384" cstate="print"/>
        <a:stretch>
          <a:fillRect/>
        </a:stretch>
      </xdr:blipFill>
      <xdr:spPr>
        <a:xfrm>
          <a:off x="1783080" y="40965120"/>
          <a:ext cx="476250" cy="521970"/>
        </a:xfrm>
        <a:prstGeom prst="rect">
          <a:avLst/>
        </a:prstGeom>
      </xdr:spPr>
    </xdr:pic>
  </etc:cellImage>
  <etc:cellImage>
    <xdr:pic>
      <xdr:nvPicPr>
        <xdr:cNvPr id="386" name="ID_FA9960D3D6A54E0C8502837B13558C37" descr="Picture"/>
        <xdr:cNvPicPr/>
      </xdr:nvPicPr>
      <xdr:blipFill>
        <a:blip r:embed="rId385" cstate="print"/>
        <a:stretch>
          <a:fillRect/>
        </a:stretch>
      </xdr:blipFill>
      <xdr:spPr>
        <a:xfrm>
          <a:off x="1188720" y="41178480"/>
          <a:ext cx="476250" cy="521970"/>
        </a:xfrm>
        <a:prstGeom prst="rect">
          <a:avLst/>
        </a:prstGeom>
      </xdr:spPr>
    </xdr:pic>
  </etc:cellImage>
  <etc:cellImage>
    <xdr:pic>
      <xdr:nvPicPr>
        <xdr:cNvPr id="387" name="ID_C9EE8F4D85E047B299FCE58C6BD38345" descr="Picture"/>
        <xdr:cNvPicPr/>
      </xdr:nvPicPr>
      <xdr:blipFill>
        <a:blip r:embed="rId386" cstate="print"/>
        <a:stretch>
          <a:fillRect/>
        </a:stretch>
      </xdr:blipFill>
      <xdr:spPr>
        <a:xfrm>
          <a:off x="1783080" y="41178480"/>
          <a:ext cx="476250" cy="521970"/>
        </a:xfrm>
        <a:prstGeom prst="rect">
          <a:avLst/>
        </a:prstGeom>
      </xdr:spPr>
    </xdr:pic>
  </etc:cellImage>
  <etc:cellImage>
    <xdr:pic>
      <xdr:nvPicPr>
        <xdr:cNvPr id="388" name="ID_470F8CBF4AF943D4846D30A946333977" descr="Picture"/>
        <xdr:cNvPicPr/>
      </xdr:nvPicPr>
      <xdr:blipFill>
        <a:blip r:embed="rId387" cstate="print"/>
        <a:stretch>
          <a:fillRect/>
        </a:stretch>
      </xdr:blipFill>
      <xdr:spPr>
        <a:xfrm>
          <a:off x="1188720" y="41391840"/>
          <a:ext cx="476250" cy="521970"/>
        </a:xfrm>
        <a:prstGeom prst="rect">
          <a:avLst/>
        </a:prstGeom>
      </xdr:spPr>
    </xdr:pic>
  </etc:cellImage>
  <etc:cellImage>
    <xdr:pic>
      <xdr:nvPicPr>
        <xdr:cNvPr id="389" name="ID_8C7F0F1C49A343D2834264A4C13BA732" descr="Picture"/>
        <xdr:cNvPicPr/>
      </xdr:nvPicPr>
      <xdr:blipFill>
        <a:blip r:embed="rId388" cstate="print"/>
        <a:stretch>
          <a:fillRect/>
        </a:stretch>
      </xdr:blipFill>
      <xdr:spPr>
        <a:xfrm>
          <a:off x="1783080" y="41391840"/>
          <a:ext cx="476250" cy="521970"/>
        </a:xfrm>
        <a:prstGeom prst="rect">
          <a:avLst/>
        </a:prstGeom>
      </xdr:spPr>
    </xdr:pic>
  </etc:cellImage>
  <etc:cellImage>
    <xdr:pic>
      <xdr:nvPicPr>
        <xdr:cNvPr id="390" name="ID_64FDD19BE8954D9A863EBB2C1FE346CF" descr="Picture"/>
        <xdr:cNvPicPr/>
      </xdr:nvPicPr>
      <xdr:blipFill>
        <a:blip r:embed="rId389" cstate="print"/>
        <a:stretch>
          <a:fillRect/>
        </a:stretch>
      </xdr:blipFill>
      <xdr:spPr>
        <a:xfrm>
          <a:off x="1188720" y="41605200"/>
          <a:ext cx="476250" cy="521970"/>
        </a:xfrm>
        <a:prstGeom prst="rect">
          <a:avLst/>
        </a:prstGeom>
      </xdr:spPr>
    </xdr:pic>
  </etc:cellImage>
  <etc:cellImage>
    <xdr:pic>
      <xdr:nvPicPr>
        <xdr:cNvPr id="391" name="ID_AC99EFE5F27649D3A933C2501705D357" descr="Picture"/>
        <xdr:cNvPicPr/>
      </xdr:nvPicPr>
      <xdr:blipFill>
        <a:blip r:embed="rId390" cstate="print"/>
        <a:stretch>
          <a:fillRect/>
        </a:stretch>
      </xdr:blipFill>
      <xdr:spPr>
        <a:xfrm>
          <a:off x="1783080" y="41605200"/>
          <a:ext cx="476250" cy="521970"/>
        </a:xfrm>
        <a:prstGeom prst="rect">
          <a:avLst/>
        </a:prstGeom>
      </xdr:spPr>
    </xdr:pic>
  </etc:cellImage>
  <etc:cellImage>
    <xdr:pic>
      <xdr:nvPicPr>
        <xdr:cNvPr id="392" name="ID_F4A97EADC5A2442B948081EB255D38EC" descr="Picture"/>
        <xdr:cNvPicPr/>
      </xdr:nvPicPr>
      <xdr:blipFill>
        <a:blip r:embed="rId391" cstate="print"/>
        <a:stretch>
          <a:fillRect/>
        </a:stretch>
      </xdr:blipFill>
      <xdr:spPr>
        <a:xfrm>
          <a:off x="1188720" y="41818560"/>
          <a:ext cx="476250" cy="521970"/>
        </a:xfrm>
        <a:prstGeom prst="rect">
          <a:avLst/>
        </a:prstGeom>
      </xdr:spPr>
    </xdr:pic>
  </etc:cellImage>
  <etc:cellImage>
    <xdr:pic>
      <xdr:nvPicPr>
        <xdr:cNvPr id="393" name="ID_38C42FF762AC4DBDB1BDB46EB3B8FFFA" descr="Picture"/>
        <xdr:cNvPicPr/>
      </xdr:nvPicPr>
      <xdr:blipFill>
        <a:blip r:embed="rId392" cstate="print"/>
        <a:stretch>
          <a:fillRect/>
        </a:stretch>
      </xdr:blipFill>
      <xdr:spPr>
        <a:xfrm>
          <a:off x="1783080" y="41818560"/>
          <a:ext cx="476250" cy="521970"/>
        </a:xfrm>
        <a:prstGeom prst="rect">
          <a:avLst/>
        </a:prstGeom>
      </xdr:spPr>
    </xdr:pic>
  </etc:cellImage>
  <etc:cellImage>
    <xdr:pic>
      <xdr:nvPicPr>
        <xdr:cNvPr id="394" name="ID_26B619F0393B4A02BAD69910C6523B24" descr="Picture"/>
        <xdr:cNvPicPr/>
      </xdr:nvPicPr>
      <xdr:blipFill>
        <a:blip r:embed="rId393" cstate="print"/>
        <a:stretch>
          <a:fillRect/>
        </a:stretch>
      </xdr:blipFill>
      <xdr:spPr>
        <a:xfrm>
          <a:off x="1188720" y="42031920"/>
          <a:ext cx="476250" cy="521970"/>
        </a:xfrm>
        <a:prstGeom prst="rect">
          <a:avLst/>
        </a:prstGeom>
      </xdr:spPr>
    </xdr:pic>
  </etc:cellImage>
  <etc:cellImage>
    <xdr:pic>
      <xdr:nvPicPr>
        <xdr:cNvPr id="395" name="ID_D54E5E54A9284B2EB909A4A6D61B6F93" descr="Picture"/>
        <xdr:cNvPicPr/>
      </xdr:nvPicPr>
      <xdr:blipFill>
        <a:blip r:embed="rId394" cstate="print"/>
        <a:stretch>
          <a:fillRect/>
        </a:stretch>
      </xdr:blipFill>
      <xdr:spPr>
        <a:xfrm>
          <a:off x="1783080" y="42031920"/>
          <a:ext cx="476250" cy="521970"/>
        </a:xfrm>
        <a:prstGeom prst="rect">
          <a:avLst/>
        </a:prstGeom>
      </xdr:spPr>
    </xdr:pic>
  </etc:cellImage>
  <etc:cellImage>
    <xdr:pic>
      <xdr:nvPicPr>
        <xdr:cNvPr id="396" name="ID_6360AA04F66D4CDBA21B8C37E801EBFC" descr="Picture"/>
        <xdr:cNvPicPr/>
      </xdr:nvPicPr>
      <xdr:blipFill>
        <a:blip r:embed="rId395" cstate="print"/>
        <a:stretch>
          <a:fillRect/>
        </a:stretch>
      </xdr:blipFill>
      <xdr:spPr>
        <a:xfrm>
          <a:off x="1188720" y="42245280"/>
          <a:ext cx="476250" cy="521970"/>
        </a:xfrm>
        <a:prstGeom prst="rect">
          <a:avLst/>
        </a:prstGeom>
      </xdr:spPr>
    </xdr:pic>
  </etc:cellImage>
  <etc:cellImage>
    <xdr:pic>
      <xdr:nvPicPr>
        <xdr:cNvPr id="397" name="ID_2FD8E7BA9AAC48AC96B7326756D9ABFF" descr="Picture"/>
        <xdr:cNvPicPr/>
      </xdr:nvPicPr>
      <xdr:blipFill>
        <a:blip r:embed="rId396" cstate="print"/>
        <a:stretch>
          <a:fillRect/>
        </a:stretch>
      </xdr:blipFill>
      <xdr:spPr>
        <a:xfrm>
          <a:off x="1783080" y="42245280"/>
          <a:ext cx="476250" cy="521970"/>
        </a:xfrm>
        <a:prstGeom prst="rect">
          <a:avLst/>
        </a:prstGeom>
      </xdr:spPr>
    </xdr:pic>
  </etc:cellImage>
  <etc:cellImage>
    <xdr:pic>
      <xdr:nvPicPr>
        <xdr:cNvPr id="398" name="ID_0E682471A3EE4FD199DD1D84E5256512" descr="Picture"/>
        <xdr:cNvPicPr/>
      </xdr:nvPicPr>
      <xdr:blipFill>
        <a:blip r:embed="rId397" cstate="print"/>
        <a:stretch>
          <a:fillRect/>
        </a:stretch>
      </xdr:blipFill>
      <xdr:spPr>
        <a:xfrm>
          <a:off x="1188720" y="42458640"/>
          <a:ext cx="476250" cy="521970"/>
        </a:xfrm>
        <a:prstGeom prst="rect">
          <a:avLst/>
        </a:prstGeom>
      </xdr:spPr>
    </xdr:pic>
  </etc:cellImage>
  <etc:cellImage>
    <xdr:pic>
      <xdr:nvPicPr>
        <xdr:cNvPr id="399" name="ID_E5DE94A4B72040AC8FAC5F0A27389611" descr="Picture"/>
        <xdr:cNvPicPr/>
      </xdr:nvPicPr>
      <xdr:blipFill>
        <a:blip r:embed="rId398" cstate="print"/>
        <a:stretch>
          <a:fillRect/>
        </a:stretch>
      </xdr:blipFill>
      <xdr:spPr>
        <a:xfrm>
          <a:off x="1783080" y="42458640"/>
          <a:ext cx="476250" cy="521970"/>
        </a:xfrm>
        <a:prstGeom prst="rect">
          <a:avLst/>
        </a:prstGeom>
      </xdr:spPr>
    </xdr:pic>
  </etc:cellImage>
  <etc:cellImage>
    <xdr:pic>
      <xdr:nvPicPr>
        <xdr:cNvPr id="400" name="ID_D82B18ABFD9041C8BF6C1EE483BECF71" descr="Picture"/>
        <xdr:cNvPicPr/>
      </xdr:nvPicPr>
      <xdr:blipFill>
        <a:blip r:embed="rId399" cstate="print"/>
        <a:stretch>
          <a:fillRect/>
        </a:stretch>
      </xdr:blipFill>
      <xdr:spPr>
        <a:xfrm>
          <a:off x="1188720" y="42672000"/>
          <a:ext cx="476250" cy="521970"/>
        </a:xfrm>
        <a:prstGeom prst="rect">
          <a:avLst/>
        </a:prstGeom>
      </xdr:spPr>
    </xdr:pic>
  </etc:cellImage>
  <etc:cellImage>
    <xdr:pic>
      <xdr:nvPicPr>
        <xdr:cNvPr id="401" name="ID_0ACEF57F67084249A0873C37E9D03024" descr="Picture"/>
        <xdr:cNvPicPr/>
      </xdr:nvPicPr>
      <xdr:blipFill>
        <a:blip r:embed="rId400" cstate="print"/>
        <a:stretch>
          <a:fillRect/>
        </a:stretch>
      </xdr:blipFill>
      <xdr:spPr>
        <a:xfrm>
          <a:off x="1783080" y="42672000"/>
          <a:ext cx="476250" cy="521970"/>
        </a:xfrm>
        <a:prstGeom prst="rect">
          <a:avLst/>
        </a:prstGeom>
      </xdr:spPr>
    </xdr:pic>
  </etc:cellImage>
  <etc:cellImage>
    <xdr:pic>
      <xdr:nvPicPr>
        <xdr:cNvPr id="402" name="ID_25020E905D46414B966FDDD987891C57" descr="Picture"/>
        <xdr:cNvPicPr/>
      </xdr:nvPicPr>
      <xdr:blipFill>
        <a:blip r:embed="rId401" cstate="print"/>
        <a:stretch>
          <a:fillRect/>
        </a:stretch>
      </xdr:blipFill>
      <xdr:spPr>
        <a:xfrm>
          <a:off x="1188720" y="42885360"/>
          <a:ext cx="476250" cy="521970"/>
        </a:xfrm>
        <a:prstGeom prst="rect">
          <a:avLst/>
        </a:prstGeom>
      </xdr:spPr>
    </xdr:pic>
  </etc:cellImage>
  <etc:cellImage>
    <xdr:pic>
      <xdr:nvPicPr>
        <xdr:cNvPr id="403" name="ID_2DE9E7FE68BD4EEF886A8DF7A725D43E" descr="Picture"/>
        <xdr:cNvPicPr/>
      </xdr:nvPicPr>
      <xdr:blipFill>
        <a:blip r:embed="rId402" cstate="print"/>
        <a:stretch>
          <a:fillRect/>
        </a:stretch>
      </xdr:blipFill>
      <xdr:spPr>
        <a:xfrm>
          <a:off x="1783080" y="42885360"/>
          <a:ext cx="476250" cy="521970"/>
        </a:xfrm>
        <a:prstGeom prst="rect">
          <a:avLst/>
        </a:prstGeom>
      </xdr:spPr>
    </xdr:pic>
  </etc:cellImage>
  <etc:cellImage>
    <xdr:pic>
      <xdr:nvPicPr>
        <xdr:cNvPr id="404" name="ID_3DC2D526A827429CBD8A232255554460" descr="Picture"/>
        <xdr:cNvPicPr/>
      </xdr:nvPicPr>
      <xdr:blipFill>
        <a:blip r:embed="rId403" cstate="print"/>
        <a:stretch>
          <a:fillRect/>
        </a:stretch>
      </xdr:blipFill>
      <xdr:spPr>
        <a:xfrm>
          <a:off x="1188720" y="43098720"/>
          <a:ext cx="476250" cy="521970"/>
        </a:xfrm>
        <a:prstGeom prst="rect">
          <a:avLst/>
        </a:prstGeom>
      </xdr:spPr>
    </xdr:pic>
  </etc:cellImage>
  <etc:cellImage>
    <xdr:pic>
      <xdr:nvPicPr>
        <xdr:cNvPr id="405" name="ID_40EA13D803654F57A8C62686857506E1" descr="Picture"/>
        <xdr:cNvPicPr/>
      </xdr:nvPicPr>
      <xdr:blipFill>
        <a:blip r:embed="rId404" cstate="print"/>
        <a:stretch>
          <a:fillRect/>
        </a:stretch>
      </xdr:blipFill>
      <xdr:spPr>
        <a:xfrm>
          <a:off x="1783080" y="43098720"/>
          <a:ext cx="476250" cy="521970"/>
        </a:xfrm>
        <a:prstGeom prst="rect">
          <a:avLst/>
        </a:prstGeom>
      </xdr:spPr>
    </xdr:pic>
  </etc:cellImage>
  <etc:cellImage>
    <xdr:pic>
      <xdr:nvPicPr>
        <xdr:cNvPr id="406" name="ID_404A2D5DD56B4659916B76DC953592D8" descr="Picture"/>
        <xdr:cNvPicPr/>
      </xdr:nvPicPr>
      <xdr:blipFill>
        <a:blip r:embed="rId405" cstate="print"/>
        <a:stretch>
          <a:fillRect/>
        </a:stretch>
      </xdr:blipFill>
      <xdr:spPr>
        <a:xfrm>
          <a:off x="1188720" y="43312080"/>
          <a:ext cx="476250" cy="521970"/>
        </a:xfrm>
        <a:prstGeom prst="rect">
          <a:avLst/>
        </a:prstGeom>
      </xdr:spPr>
    </xdr:pic>
  </etc:cellImage>
  <etc:cellImage>
    <xdr:pic>
      <xdr:nvPicPr>
        <xdr:cNvPr id="407" name="ID_1E6DCE2F578748389259A6B27A58C756" descr="Picture"/>
        <xdr:cNvPicPr/>
      </xdr:nvPicPr>
      <xdr:blipFill>
        <a:blip r:embed="rId406" cstate="print"/>
        <a:stretch>
          <a:fillRect/>
        </a:stretch>
      </xdr:blipFill>
      <xdr:spPr>
        <a:xfrm>
          <a:off x="1783080" y="43312080"/>
          <a:ext cx="476250" cy="521970"/>
        </a:xfrm>
        <a:prstGeom prst="rect">
          <a:avLst/>
        </a:prstGeom>
      </xdr:spPr>
    </xdr:pic>
  </etc:cellImage>
  <etc:cellImage>
    <xdr:pic>
      <xdr:nvPicPr>
        <xdr:cNvPr id="408" name="ID_E78256711FF64D1EA607A5E1FA8747F5" descr="Picture"/>
        <xdr:cNvPicPr/>
      </xdr:nvPicPr>
      <xdr:blipFill>
        <a:blip r:embed="rId407" cstate="print"/>
        <a:stretch>
          <a:fillRect/>
        </a:stretch>
      </xdr:blipFill>
      <xdr:spPr>
        <a:xfrm>
          <a:off x="1188720" y="43525440"/>
          <a:ext cx="476250" cy="521970"/>
        </a:xfrm>
        <a:prstGeom prst="rect">
          <a:avLst/>
        </a:prstGeom>
      </xdr:spPr>
    </xdr:pic>
  </etc:cellImage>
  <etc:cellImage>
    <xdr:pic>
      <xdr:nvPicPr>
        <xdr:cNvPr id="409" name="ID_1C4E24DBAB4E4ED1A66D31C6441BBE19" descr="Picture"/>
        <xdr:cNvPicPr/>
      </xdr:nvPicPr>
      <xdr:blipFill>
        <a:blip r:embed="rId408" cstate="print"/>
        <a:stretch>
          <a:fillRect/>
        </a:stretch>
      </xdr:blipFill>
      <xdr:spPr>
        <a:xfrm>
          <a:off x="1783080" y="43525440"/>
          <a:ext cx="476250" cy="521970"/>
        </a:xfrm>
        <a:prstGeom prst="rect">
          <a:avLst/>
        </a:prstGeom>
      </xdr:spPr>
    </xdr:pic>
  </etc:cellImage>
  <etc:cellImage>
    <xdr:pic>
      <xdr:nvPicPr>
        <xdr:cNvPr id="410" name="ID_0C33CF33870B4680BCF8785CF1EB8B96" descr="Picture"/>
        <xdr:cNvPicPr/>
      </xdr:nvPicPr>
      <xdr:blipFill>
        <a:blip r:embed="rId409" cstate="print"/>
        <a:stretch>
          <a:fillRect/>
        </a:stretch>
      </xdr:blipFill>
      <xdr:spPr>
        <a:xfrm>
          <a:off x="1188720" y="43738800"/>
          <a:ext cx="476250" cy="521970"/>
        </a:xfrm>
        <a:prstGeom prst="rect">
          <a:avLst/>
        </a:prstGeom>
      </xdr:spPr>
    </xdr:pic>
  </etc:cellImage>
  <etc:cellImage>
    <xdr:pic>
      <xdr:nvPicPr>
        <xdr:cNvPr id="411" name="ID_5A220F32DDFA42E2B24F87F4019D9239" descr="Picture"/>
        <xdr:cNvPicPr/>
      </xdr:nvPicPr>
      <xdr:blipFill>
        <a:blip r:embed="rId410" cstate="print"/>
        <a:stretch>
          <a:fillRect/>
        </a:stretch>
      </xdr:blipFill>
      <xdr:spPr>
        <a:xfrm>
          <a:off x="1783080" y="43738800"/>
          <a:ext cx="476250" cy="521970"/>
        </a:xfrm>
        <a:prstGeom prst="rect">
          <a:avLst/>
        </a:prstGeom>
      </xdr:spPr>
    </xdr:pic>
  </etc:cellImage>
  <etc:cellImage>
    <xdr:pic>
      <xdr:nvPicPr>
        <xdr:cNvPr id="412" name="ID_5EDD57E402A041A3BFE29BBF44531600" descr="Picture"/>
        <xdr:cNvPicPr/>
      </xdr:nvPicPr>
      <xdr:blipFill>
        <a:blip r:embed="rId411" cstate="print"/>
        <a:stretch>
          <a:fillRect/>
        </a:stretch>
      </xdr:blipFill>
      <xdr:spPr>
        <a:xfrm>
          <a:off x="1188720" y="43952160"/>
          <a:ext cx="476250" cy="521970"/>
        </a:xfrm>
        <a:prstGeom prst="rect">
          <a:avLst/>
        </a:prstGeom>
      </xdr:spPr>
    </xdr:pic>
  </etc:cellImage>
  <etc:cellImage>
    <xdr:pic>
      <xdr:nvPicPr>
        <xdr:cNvPr id="413" name="ID_353EF3B976EC4A13A41F440C6A812EF5" descr="Picture"/>
        <xdr:cNvPicPr/>
      </xdr:nvPicPr>
      <xdr:blipFill>
        <a:blip r:embed="rId412" cstate="print"/>
        <a:stretch>
          <a:fillRect/>
        </a:stretch>
      </xdr:blipFill>
      <xdr:spPr>
        <a:xfrm>
          <a:off x="1783080" y="43952160"/>
          <a:ext cx="476250" cy="521970"/>
        </a:xfrm>
        <a:prstGeom prst="rect">
          <a:avLst/>
        </a:prstGeom>
      </xdr:spPr>
    </xdr:pic>
  </etc:cellImage>
  <etc:cellImage>
    <xdr:pic>
      <xdr:nvPicPr>
        <xdr:cNvPr id="414" name="ID_AA3A64D2636A4E0E8EA857C3899DEA36" descr="Picture"/>
        <xdr:cNvPicPr/>
      </xdr:nvPicPr>
      <xdr:blipFill>
        <a:blip r:embed="rId413" cstate="print"/>
        <a:stretch>
          <a:fillRect/>
        </a:stretch>
      </xdr:blipFill>
      <xdr:spPr>
        <a:xfrm>
          <a:off x="1188720" y="44165520"/>
          <a:ext cx="476250" cy="521970"/>
        </a:xfrm>
        <a:prstGeom prst="rect">
          <a:avLst/>
        </a:prstGeom>
      </xdr:spPr>
    </xdr:pic>
  </etc:cellImage>
  <etc:cellImage>
    <xdr:pic>
      <xdr:nvPicPr>
        <xdr:cNvPr id="415" name="ID_8C0E7018883349AE9E9A37B7AE8EBF94" descr="Picture"/>
        <xdr:cNvPicPr/>
      </xdr:nvPicPr>
      <xdr:blipFill>
        <a:blip r:embed="rId414" cstate="print"/>
        <a:stretch>
          <a:fillRect/>
        </a:stretch>
      </xdr:blipFill>
      <xdr:spPr>
        <a:xfrm>
          <a:off x="1783080" y="44165520"/>
          <a:ext cx="476250" cy="521970"/>
        </a:xfrm>
        <a:prstGeom prst="rect">
          <a:avLst/>
        </a:prstGeom>
      </xdr:spPr>
    </xdr:pic>
  </etc:cellImage>
  <etc:cellImage>
    <xdr:pic>
      <xdr:nvPicPr>
        <xdr:cNvPr id="416" name="ID_11367B4AD87140198CAAA61A18A85CF6" descr="Picture"/>
        <xdr:cNvPicPr/>
      </xdr:nvPicPr>
      <xdr:blipFill>
        <a:blip r:embed="rId415" cstate="print"/>
        <a:stretch>
          <a:fillRect/>
        </a:stretch>
      </xdr:blipFill>
      <xdr:spPr>
        <a:xfrm>
          <a:off x="1188720" y="44378880"/>
          <a:ext cx="476250" cy="521970"/>
        </a:xfrm>
        <a:prstGeom prst="rect">
          <a:avLst/>
        </a:prstGeom>
      </xdr:spPr>
    </xdr:pic>
  </etc:cellImage>
  <etc:cellImage>
    <xdr:pic>
      <xdr:nvPicPr>
        <xdr:cNvPr id="417" name="ID_BF0F8853C2B64F489649BE39DAD90246" descr="Picture"/>
        <xdr:cNvPicPr/>
      </xdr:nvPicPr>
      <xdr:blipFill>
        <a:blip r:embed="rId416" cstate="print"/>
        <a:stretch>
          <a:fillRect/>
        </a:stretch>
      </xdr:blipFill>
      <xdr:spPr>
        <a:xfrm>
          <a:off x="1783080" y="44378880"/>
          <a:ext cx="476250" cy="521970"/>
        </a:xfrm>
        <a:prstGeom prst="rect">
          <a:avLst/>
        </a:prstGeom>
      </xdr:spPr>
    </xdr:pic>
  </etc:cellImage>
  <etc:cellImage>
    <xdr:pic>
      <xdr:nvPicPr>
        <xdr:cNvPr id="418" name="ID_5CC877BBE44B461797E05DFBDDBBD86F" descr="Picture"/>
        <xdr:cNvPicPr/>
      </xdr:nvPicPr>
      <xdr:blipFill>
        <a:blip r:embed="rId417" cstate="print"/>
        <a:stretch>
          <a:fillRect/>
        </a:stretch>
      </xdr:blipFill>
      <xdr:spPr>
        <a:xfrm>
          <a:off x="1188720" y="44592240"/>
          <a:ext cx="476250" cy="521970"/>
        </a:xfrm>
        <a:prstGeom prst="rect">
          <a:avLst/>
        </a:prstGeom>
      </xdr:spPr>
    </xdr:pic>
  </etc:cellImage>
  <etc:cellImage>
    <xdr:pic>
      <xdr:nvPicPr>
        <xdr:cNvPr id="419" name="ID_E32E063A4EAA43C7B3297BD5B7CAE0F6" descr="Picture"/>
        <xdr:cNvPicPr/>
      </xdr:nvPicPr>
      <xdr:blipFill>
        <a:blip r:embed="rId418" cstate="print"/>
        <a:stretch>
          <a:fillRect/>
        </a:stretch>
      </xdr:blipFill>
      <xdr:spPr>
        <a:xfrm>
          <a:off x="1783080" y="44592240"/>
          <a:ext cx="476250" cy="521970"/>
        </a:xfrm>
        <a:prstGeom prst="rect">
          <a:avLst/>
        </a:prstGeom>
      </xdr:spPr>
    </xdr:pic>
  </etc:cellImage>
  <etc:cellImage>
    <xdr:pic>
      <xdr:nvPicPr>
        <xdr:cNvPr id="420" name="ID_42C8B6137F164A40AA995DD4BC983DBC" descr="Picture"/>
        <xdr:cNvPicPr/>
      </xdr:nvPicPr>
      <xdr:blipFill>
        <a:blip r:embed="rId419" cstate="print"/>
        <a:stretch>
          <a:fillRect/>
        </a:stretch>
      </xdr:blipFill>
      <xdr:spPr>
        <a:xfrm>
          <a:off x="1188720" y="44805600"/>
          <a:ext cx="476250" cy="521970"/>
        </a:xfrm>
        <a:prstGeom prst="rect">
          <a:avLst/>
        </a:prstGeom>
      </xdr:spPr>
    </xdr:pic>
  </etc:cellImage>
  <etc:cellImage>
    <xdr:pic>
      <xdr:nvPicPr>
        <xdr:cNvPr id="421" name="ID_EDCC47BEB3534732A8E28627C655BBE4" descr="Picture"/>
        <xdr:cNvPicPr/>
      </xdr:nvPicPr>
      <xdr:blipFill>
        <a:blip r:embed="rId420" cstate="print"/>
        <a:stretch>
          <a:fillRect/>
        </a:stretch>
      </xdr:blipFill>
      <xdr:spPr>
        <a:xfrm>
          <a:off x="1783080" y="44805600"/>
          <a:ext cx="476250" cy="521970"/>
        </a:xfrm>
        <a:prstGeom prst="rect">
          <a:avLst/>
        </a:prstGeom>
      </xdr:spPr>
    </xdr:pic>
  </etc:cellImage>
  <etc:cellImage>
    <xdr:pic>
      <xdr:nvPicPr>
        <xdr:cNvPr id="422" name="ID_662C61AC37C64779ACB74B2B7DF03B4D" descr="Picture"/>
        <xdr:cNvPicPr/>
      </xdr:nvPicPr>
      <xdr:blipFill>
        <a:blip r:embed="rId421" cstate="print"/>
        <a:stretch>
          <a:fillRect/>
        </a:stretch>
      </xdr:blipFill>
      <xdr:spPr>
        <a:xfrm>
          <a:off x="1188720" y="45018960"/>
          <a:ext cx="476250" cy="521970"/>
        </a:xfrm>
        <a:prstGeom prst="rect">
          <a:avLst/>
        </a:prstGeom>
      </xdr:spPr>
    </xdr:pic>
  </etc:cellImage>
  <etc:cellImage>
    <xdr:pic>
      <xdr:nvPicPr>
        <xdr:cNvPr id="423" name="ID_C9CE40C82298411DA8C4678FEA8CA694" descr="Picture"/>
        <xdr:cNvPicPr/>
      </xdr:nvPicPr>
      <xdr:blipFill>
        <a:blip r:embed="rId422" cstate="print"/>
        <a:stretch>
          <a:fillRect/>
        </a:stretch>
      </xdr:blipFill>
      <xdr:spPr>
        <a:xfrm>
          <a:off x="1783080" y="45018960"/>
          <a:ext cx="476250" cy="521970"/>
        </a:xfrm>
        <a:prstGeom prst="rect">
          <a:avLst/>
        </a:prstGeom>
      </xdr:spPr>
    </xdr:pic>
  </etc:cellImage>
  <etc:cellImage>
    <xdr:pic>
      <xdr:nvPicPr>
        <xdr:cNvPr id="424" name="ID_6FBA4B54F05C425BA8F49F0B4F5D3AD7" descr="Picture"/>
        <xdr:cNvPicPr/>
      </xdr:nvPicPr>
      <xdr:blipFill>
        <a:blip r:embed="rId423" cstate="print"/>
        <a:stretch>
          <a:fillRect/>
        </a:stretch>
      </xdr:blipFill>
      <xdr:spPr>
        <a:xfrm>
          <a:off x="1188720" y="45232320"/>
          <a:ext cx="476250" cy="521970"/>
        </a:xfrm>
        <a:prstGeom prst="rect">
          <a:avLst/>
        </a:prstGeom>
      </xdr:spPr>
    </xdr:pic>
  </etc:cellImage>
  <etc:cellImage>
    <xdr:pic>
      <xdr:nvPicPr>
        <xdr:cNvPr id="425" name="ID_F3BBE9C43B15485EAC3DEB42B72926CA" descr="Picture"/>
        <xdr:cNvPicPr/>
      </xdr:nvPicPr>
      <xdr:blipFill>
        <a:blip r:embed="rId424" cstate="print"/>
        <a:stretch>
          <a:fillRect/>
        </a:stretch>
      </xdr:blipFill>
      <xdr:spPr>
        <a:xfrm>
          <a:off x="1783080" y="45232320"/>
          <a:ext cx="476250" cy="521970"/>
        </a:xfrm>
        <a:prstGeom prst="rect">
          <a:avLst/>
        </a:prstGeom>
      </xdr:spPr>
    </xdr:pic>
  </etc:cellImage>
  <etc:cellImage>
    <xdr:pic>
      <xdr:nvPicPr>
        <xdr:cNvPr id="426" name="ID_4FAF8898510C4393AF72256E25994FD9" descr="Picture"/>
        <xdr:cNvPicPr/>
      </xdr:nvPicPr>
      <xdr:blipFill>
        <a:blip r:embed="rId425" cstate="print"/>
        <a:stretch>
          <a:fillRect/>
        </a:stretch>
      </xdr:blipFill>
      <xdr:spPr>
        <a:xfrm>
          <a:off x="1188720" y="45445680"/>
          <a:ext cx="476250" cy="521970"/>
        </a:xfrm>
        <a:prstGeom prst="rect">
          <a:avLst/>
        </a:prstGeom>
      </xdr:spPr>
    </xdr:pic>
  </etc:cellImage>
  <etc:cellImage>
    <xdr:pic>
      <xdr:nvPicPr>
        <xdr:cNvPr id="427" name="ID_22896764F6994EFEA0A2252A8E0C6CE3" descr="Picture"/>
        <xdr:cNvPicPr/>
      </xdr:nvPicPr>
      <xdr:blipFill>
        <a:blip r:embed="rId426" cstate="print"/>
        <a:stretch>
          <a:fillRect/>
        </a:stretch>
      </xdr:blipFill>
      <xdr:spPr>
        <a:xfrm>
          <a:off x="1783080" y="45445680"/>
          <a:ext cx="476250" cy="521970"/>
        </a:xfrm>
        <a:prstGeom prst="rect">
          <a:avLst/>
        </a:prstGeom>
      </xdr:spPr>
    </xdr:pic>
  </etc:cellImage>
  <etc:cellImage>
    <xdr:pic>
      <xdr:nvPicPr>
        <xdr:cNvPr id="428" name="ID_E0BB54A5626E4F0AB61CF9D9BCB17B74" descr="Picture"/>
        <xdr:cNvPicPr/>
      </xdr:nvPicPr>
      <xdr:blipFill>
        <a:blip r:embed="rId427" cstate="print"/>
        <a:stretch>
          <a:fillRect/>
        </a:stretch>
      </xdr:blipFill>
      <xdr:spPr>
        <a:xfrm>
          <a:off x="1783080" y="7680960"/>
          <a:ext cx="476250" cy="521970"/>
        </a:xfrm>
        <a:prstGeom prst="rect">
          <a:avLst/>
        </a:prstGeom>
      </xdr:spPr>
    </xdr:pic>
  </etc:cellImage>
  <etc:cellImage>
    <xdr:pic>
      <xdr:nvPicPr>
        <xdr:cNvPr id="429" name="ID_16CF84CEDF4C4966AD2803BC659AA400" descr="Picture"/>
        <xdr:cNvPicPr/>
      </xdr:nvPicPr>
      <xdr:blipFill>
        <a:blip r:embed="rId428" cstate="print"/>
        <a:stretch>
          <a:fillRect/>
        </a:stretch>
      </xdr:blipFill>
      <xdr:spPr>
        <a:xfrm>
          <a:off x="1188720" y="7680960"/>
          <a:ext cx="476250" cy="521970"/>
        </a:xfrm>
        <a:prstGeom prst="rect">
          <a:avLst/>
        </a:prstGeom>
      </xdr:spPr>
    </xdr:pic>
  </etc:cellImage>
  <etc:cellImage>
    <xdr:pic>
      <xdr:nvPicPr>
        <xdr:cNvPr id="430" name="ID_12311ABAD19C40C1BC41976CD64ABA8D" descr="Picture"/>
        <xdr:cNvPicPr/>
      </xdr:nvPicPr>
      <xdr:blipFill>
        <a:blip r:embed="rId429" cstate="print"/>
        <a:stretch>
          <a:fillRect/>
        </a:stretch>
      </xdr:blipFill>
      <xdr:spPr>
        <a:xfrm>
          <a:off x="1188720" y="7254240"/>
          <a:ext cx="476250" cy="521970"/>
        </a:xfrm>
        <a:prstGeom prst="rect">
          <a:avLst/>
        </a:prstGeom>
      </xdr:spPr>
    </xdr:pic>
  </etc:cellImage>
  <etc:cellImage>
    <xdr:pic>
      <xdr:nvPicPr>
        <xdr:cNvPr id="431" name="ID_BD496D2227EF47A89FF686E4F13D2DB0" descr="Picture"/>
        <xdr:cNvPicPr/>
      </xdr:nvPicPr>
      <xdr:blipFill>
        <a:blip r:embed="rId430" cstate="print"/>
        <a:stretch>
          <a:fillRect/>
        </a:stretch>
      </xdr:blipFill>
      <xdr:spPr>
        <a:xfrm>
          <a:off x="1783080" y="6827520"/>
          <a:ext cx="476250" cy="521970"/>
        </a:xfrm>
        <a:prstGeom prst="rect">
          <a:avLst/>
        </a:prstGeom>
      </xdr:spPr>
    </xdr:pic>
  </etc:cellImage>
  <etc:cellImage>
    <xdr:pic>
      <xdr:nvPicPr>
        <xdr:cNvPr id="432" name="ID_CF11E270AF0342E88CF4BCC40A1D1E38" descr="Picture"/>
        <xdr:cNvPicPr/>
      </xdr:nvPicPr>
      <xdr:blipFill>
        <a:blip r:embed="rId431" cstate="print"/>
        <a:stretch>
          <a:fillRect/>
        </a:stretch>
      </xdr:blipFill>
      <xdr:spPr>
        <a:xfrm>
          <a:off x="1188720" y="7040880"/>
          <a:ext cx="476250" cy="521970"/>
        </a:xfrm>
        <a:prstGeom prst="rect">
          <a:avLst/>
        </a:prstGeom>
      </xdr:spPr>
    </xdr:pic>
  </etc:cellImage>
  <etc:cellImage>
    <xdr:pic>
      <xdr:nvPicPr>
        <xdr:cNvPr id="433" name="ID_C8BAB479314D4C23B80D4CB0256589D3" descr="Picture"/>
        <xdr:cNvPicPr/>
      </xdr:nvPicPr>
      <xdr:blipFill>
        <a:blip r:embed="rId432" cstate="print"/>
        <a:stretch>
          <a:fillRect/>
        </a:stretch>
      </xdr:blipFill>
      <xdr:spPr>
        <a:xfrm>
          <a:off x="1188720" y="6827520"/>
          <a:ext cx="476250" cy="521970"/>
        </a:xfrm>
        <a:prstGeom prst="rect">
          <a:avLst/>
        </a:prstGeom>
      </xdr:spPr>
    </xdr:pic>
  </etc:cellImage>
  <etc:cellImage>
    <xdr:pic>
      <xdr:nvPicPr>
        <xdr:cNvPr id="434" name="ID_94287332713F407B93C151D077077CBB" descr="Picture"/>
        <xdr:cNvPicPr/>
      </xdr:nvPicPr>
      <xdr:blipFill>
        <a:blip r:embed="rId433" cstate="print"/>
        <a:stretch>
          <a:fillRect/>
        </a:stretch>
      </xdr:blipFill>
      <xdr:spPr>
        <a:xfrm>
          <a:off x="1783080" y="6614160"/>
          <a:ext cx="476250" cy="521970"/>
        </a:xfrm>
        <a:prstGeom prst="rect">
          <a:avLst/>
        </a:prstGeom>
      </xdr:spPr>
    </xdr:pic>
  </etc:cellImage>
  <etc:cellImage>
    <xdr:pic>
      <xdr:nvPicPr>
        <xdr:cNvPr id="435" name="ID_EBA6272C287744C7B754AD3A33672FA6" descr="Picture"/>
        <xdr:cNvPicPr/>
      </xdr:nvPicPr>
      <xdr:blipFill>
        <a:blip r:embed="rId434" cstate="print"/>
        <a:stretch>
          <a:fillRect/>
        </a:stretch>
      </xdr:blipFill>
      <xdr:spPr>
        <a:xfrm>
          <a:off x="1188720" y="6614160"/>
          <a:ext cx="476250" cy="521970"/>
        </a:xfrm>
        <a:prstGeom prst="rect">
          <a:avLst/>
        </a:prstGeom>
      </xdr:spPr>
    </xdr:pic>
  </etc:cellImage>
  <etc:cellImage>
    <xdr:pic>
      <xdr:nvPicPr>
        <xdr:cNvPr id="436" name="ID_C79C9914F457402A9D9A8E5682F8C43D" descr="Picture"/>
        <xdr:cNvPicPr/>
      </xdr:nvPicPr>
      <xdr:blipFill>
        <a:blip r:embed="rId435" cstate="print"/>
        <a:stretch>
          <a:fillRect/>
        </a:stretch>
      </xdr:blipFill>
      <xdr:spPr>
        <a:xfrm>
          <a:off x="1783080" y="6187440"/>
          <a:ext cx="476250" cy="521970"/>
        </a:xfrm>
        <a:prstGeom prst="rect">
          <a:avLst/>
        </a:prstGeom>
      </xdr:spPr>
    </xdr:pic>
  </etc:cellImage>
  <etc:cellImage>
    <xdr:pic>
      <xdr:nvPicPr>
        <xdr:cNvPr id="437" name="ID_4571AF4A1388465F958363F6192E44DC" descr="Picture"/>
        <xdr:cNvPicPr/>
      </xdr:nvPicPr>
      <xdr:blipFill>
        <a:blip r:embed="rId436" cstate="print"/>
        <a:stretch>
          <a:fillRect/>
        </a:stretch>
      </xdr:blipFill>
      <xdr:spPr>
        <a:xfrm>
          <a:off x="1783080" y="5974080"/>
          <a:ext cx="476250" cy="521970"/>
        </a:xfrm>
        <a:prstGeom prst="rect">
          <a:avLst/>
        </a:prstGeom>
      </xdr:spPr>
    </xdr:pic>
  </etc:cellImage>
  <etc:cellImage>
    <xdr:pic>
      <xdr:nvPicPr>
        <xdr:cNvPr id="438" name="ID_78D19D00DCCE4426B3DF29D418C6B9A3" descr="Picture"/>
        <xdr:cNvPicPr/>
      </xdr:nvPicPr>
      <xdr:blipFill>
        <a:blip r:embed="rId437" cstate="print"/>
        <a:stretch>
          <a:fillRect/>
        </a:stretch>
      </xdr:blipFill>
      <xdr:spPr>
        <a:xfrm>
          <a:off x="1783080" y="5760720"/>
          <a:ext cx="476250" cy="521970"/>
        </a:xfrm>
        <a:prstGeom prst="rect">
          <a:avLst/>
        </a:prstGeom>
      </xdr:spPr>
    </xdr:pic>
  </etc:cellImage>
  <etc:cellImage>
    <xdr:pic>
      <xdr:nvPicPr>
        <xdr:cNvPr id="439" name="ID_F7F15E7FA4624237BA8AAAFFBEA8EFC4" descr="Picture"/>
        <xdr:cNvPicPr/>
      </xdr:nvPicPr>
      <xdr:blipFill>
        <a:blip r:embed="rId438" cstate="print"/>
        <a:stretch>
          <a:fillRect/>
        </a:stretch>
      </xdr:blipFill>
      <xdr:spPr>
        <a:xfrm>
          <a:off x="1188720" y="5760720"/>
          <a:ext cx="476250" cy="521970"/>
        </a:xfrm>
        <a:prstGeom prst="rect">
          <a:avLst/>
        </a:prstGeom>
      </xdr:spPr>
    </xdr:pic>
  </etc:cellImage>
  <etc:cellImage>
    <xdr:pic>
      <xdr:nvPicPr>
        <xdr:cNvPr id="440" name="ID_5D292086A86E43E1930891E22D9DDDA5" descr="Picture"/>
        <xdr:cNvPicPr/>
      </xdr:nvPicPr>
      <xdr:blipFill>
        <a:blip r:embed="rId439" cstate="print"/>
        <a:stretch>
          <a:fillRect/>
        </a:stretch>
      </xdr:blipFill>
      <xdr:spPr>
        <a:xfrm>
          <a:off x="1783080" y="6400800"/>
          <a:ext cx="476250" cy="521970"/>
        </a:xfrm>
        <a:prstGeom prst="rect">
          <a:avLst/>
        </a:prstGeom>
      </xdr:spPr>
    </xdr:pic>
  </etc:cellImage>
  <etc:cellImage>
    <xdr:pic>
      <xdr:nvPicPr>
        <xdr:cNvPr id="441" name="ID_7831242D583A425FA9B65CDF75A004A0" descr="Picture"/>
        <xdr:cNvPicPr/>
      </xdr:nvPicPr>
      <xdr:blipFill>
        <a:blip r:embed="rId440" cstate="print"/>
        <a:stretch>
          <a:fillRect/>
        </a:stretch>
      </xdr:blipFill>
      <xdr:spPr>
        <a:xfrm>
          <a:off x="1783080" y="5547360"/>
          <a:ext cx="476250" cy="521970"/>
        </a:xfrm>
        <a:prstGeom prst="rect">
          <a:avLst/>
        </a:prstGeom>
      </xdr:spPr>
    </xdr:pic>
  </etc:cellImage>
  <etc:cellImage>
    <xdr:pic>
      <xdr:nvPicPr>
        <xdr:cNvPr id="442" name="ID_B6B8264451D84DACBCC32D8ABBE0944F" descr="Picture"/>
        <xdr:cNvPicPr/>
      </xdr:nvPicPr>
      <xdr:blipFill>
        <a:blip r:embed="rId441" cstate="print"/>
        <a:stretch>
          <a:fillRect/>
        </a:stretch>
      </xdr:blipFill>
      <xdr:spPr>
        <a:xfrm>
          <a:off x="1188720" y="7894320"/>
          <a:ext cx="476250" cy="521970"/>
        </a:xfrm>
        <a:prstGeom prst="rect">
          <a:avLst/>
        </a:prstGeom>
      </xdr:spPr>
    </xdr:pic>
  </etc:cellImage>
  <etc:cellImage>
    <xdr:pic>
      <xdr:nvPicPr>
        <xdr:cNvPr id="443" name="ID_4C4D00DD39B94E9DA167290460774E22" descr="Picture"/>
        <xdr:cNvPicPr/>
      </xdr:nvPicPr>
      <xdr:blipFill>
        <a:blip r:embed="rId442" cstate="print"/>
        <a:stretch>
          <a:fillRect/>
        </a:stretch>
      </xdr:blipFill>
      <xdr:spPr>
        <a:xfrm>
          <a:off x="1188720" y="5547360"/>
          <a:ext cx="476250" cy="521970"/>
        </a:xfrm>
        <a:prstGeom prst="rect">
          <a:avLst/>
        </a:prstGeom>
      </xdr:spPr>
    </xdr:pic>
  </etc:cellImage>
  <etc:cellImage>
    <xdr:pic>
      <xdr:nvPicPr>
        <xdr:cNvPr id="444" name="ID_0809526FE17C4B44B0927134B551647A" descr="Picture"/>
        <xdr:cNvPicPr/>
      </xdr:nvPicPr>
      <xdr:blipFill>
        <a:blip r:embed="rId443" cstate="print"/>
        <a:stretch>
          <a:fillRect/>
        </a:stretch>
      </xdr:blipFill>
      <xdr:spPr>
        <a:xfrm>
          <a:off x="1783080" y="5334000"/>
          <a:ext cx="476250" cy="521970"/>
        </a:xfrm>
        <a:prstGeom prst="rect">
          <a:avLst/>
        </a:prstGeom>
      </xdr:spPr>
    </xdr:pic>
  </etc:cellImage>
  <etc:cellImage>
    <xdr:pic>
      <xdr:nvPicPr>
        <xdr:cNvPr id="445" name="ID_8414DFDD5C7D44D987FBA741384667CF" descr="Picture"/>
        <xdr:cNvPicPr/>
      </xdr:nvPicPr>
      <xdr:blipFill>
        <a:blip r:embed="rId444" cstate="print"/>
        <a:stretch>
          <a:fillRect/>
        </a:stretch>
      </xdr:blipFill>
      <xdr:spPr>
        <a:xfrm>
          <a:off x="1188720" y="5120640"/>
          <a:ext cx="476250" cy="521970"/>
        </a:xfrm>
        <a:prstGeom prst="rect">
          <a:avLst/>
        </a:prstGeom>
      </xdr:spPr>
    </xdr:pic>
  </etc:cellImage>
  <etc:cellImage>
    <xdr:pic>
      <xdr:nvPicPr>
        <xdr:cNvPr id="446" name="ID_BD92ACEB48234B5289CB6C7EDDA7E0A9" descr="Picture"/>
        <xdr:cNvPicPr/>
      </xdr:nvPicPr>
      <xdr:blipFill>
        <a:blip r:embed="rId445" cstate="print"/>
        <a:stretch>
          <a:fillRect/>
        </a:stretch>
      </xdr:blipFill>
      <xdr:spPr>
        <a:xfrm>
          <a:off x="1783080" y="7040880"/>
          <a:ext cx="476250" cy="521970"/>
        </a:xfrm>
        <a:prstGeom prst="rect">
          <a:avLst/>
        </a:prstGeom>
      </xdr:spPr>
    </xdr:pic>
  </etc:cellImage>
  <etc:cellImage>
    <xdr:pic>
      <xdr:nvPicPr>
        <xdr:cNvPr id="447" name="ID_32C615B51F1344D6878FAE4D1DE2C987" descr="Picture"/>
        <xdr:cNvPicPr/>
      </xdr:nvPicPr>
      <xdr:blipFill>
        <a:blip r:embed="rId446" cstate="print"/>
        <a:stretch>
          <a:fillRect/>
        </a:stretch>
      </xdr:blipFill>
      <xdr:spPr>
        <a:xfrm>
          <a:off x="1783080" y="5120640"/>
          <a:ext cx="476250" cy="521970"/>
        </a:xfrm>
        <a:prstGeom prst="rect">
          <a:avLst/>
        </a:prstGeom>
      </xdr:spPr>
    </xdr:pic>
  </etc:cellImage>
  <etc:cellImage>
    <xdr:pic>
      <xdr:nvPicPr>
        <xdr:cNvPr id="448" name="ID_D7B5967D168C48DDA179DBC1DC722047" descr="Picture"/>
        <xdr:cNvPicPr/>
      </xdr:nvPicPr>
      <xdr:blipFill>
        <a:blip r:embed="rId447" cstate="print"/>
        <a:stretch>
          <a:fillRect/>
        </a:stretch>
      </xdr:blipFill>
      <xdr:spPr>
        <a:xfrm>
          <a:off x="1783080" y="1706880"/>
          <a:ext cx="476250" cy="521970"/>
        </a:xfrm>
        <a:prstGeom prst="rect">
          <a:avLst/>
        </a:prstGeom>
      </xdr:spPr>
    </xdr:pic>
  </etc:cellImage>
  <etc:cellImage>
    <xdr:pic>
      <xdr:nvPicPr>
        <xdr:cNvPr id="449" name="ID_13375F8DC02746E2B38F05FC959EF397" descr="Picture"/>
        <xdr:cNvPicPr/>
      </xdr:nvPicPr>
      <xdr:blipFill>
        <a:blip r:embed="rId448" cstate="print"/>
        <a:stretch>
          <a:fillRect/>
        </a:stretch>
      </xdr:blipFill>
      <xdr:spPr>
        <a:xfrm>
          <a:off x="1188720" y="3627120"/>
          <a:ext cx="476250" cy="521970"/>
        </a:xfrm>
        <a:prstGeom prst="rect">
          <a:avLst/>
        </a:prstGeom>
      </xdr:spPr>
    </xdr:pic>
  </etc:cellImage>
  <etc:cellImage>
    <xdr:pic>
      <xdr:nvPicPr>
        <xdr:cNvPr id="450" name="ID_6E317200F4B840A69C5766F40C6E346B" descr="Picture"/>
        <xdr:cNvPicPr/>
      </xdr:nvPicPr>
      <xdr:blipFill>
        <a:blip r:embed="rId449" cstate="print"/>
        <a:stretch>
          <a:fillRect/>
        </a:stretch>
      </xdr:blipFill>
      <xdr:spPr>
        <a:xfrm>
          <a:off x="1783080" y="4907280"/>
          <a:ext cx="476250" cy="521970"/>
        </a:xfrm>
        <a:prstGeom prst="rect">
          <a:avLst/>
        </a:prstGeom>
      </xdr:spPr>
    </xdr:pic>
  </etc:cellImage>
  <etc:cellImage>
    <xdr:pic>
      <xdr:nvPicPr>
        <xdr:cNvPr id="451" name="ID_CF53269EF16D465E92B900597AEE11F2" descr="Picture"/>
        <xdr:cNvPicPr/>
      </xdr:nvPicPr>
      <xdr:blipFill>
        <a:blip r:embed="rId450" cstate="print"/>
        <a:stretch>
          <a:fillRect/>
        </a:stretch>
      </xdr:blipFill>
      <xdr:spPr>
        <a:xfrm>
          <a:off x="1783080" y="4693920"/>
          <a:ext cx="476250" cy="521970"/>
        </a:xfrm>
        <a:prstGeom prst="rect">
          <a:avLst/>
        </a:prstGeom>
      </xdr:spPr>
    </xdr:pic>
  </etc:cellImage>
  <etc:cellImage>
    <xdr:pic>
      <xdr:nvPicPr>
        <xdr:cNvPr id="452" name="ID_73AD8ED09EE2453E802466AF6EE9C235" descr="Picture"/>
        <xdr:cNvPicPr/>
      </xdr:nvPicPr>
      <xdr:blipFill>
        <a:blip r:embed="rId451" cstate="print"/>
        <a:stretch>
          <a:fillRect/>
        </a:stretch>
      </xdr:blipFill>
      <xdr:spPr>
        <a:xfrm>
          <a:off x="1188720" y="4480560"/>
          <a:ext cx="476250" cy="521970"/>
        </a:xfrm>
        <a:prstGeom prst="rect">
          <a:avLst/>
        </a:prstGeom>
      </xdr:spPr>
    </xdr:pic>
  </etc:cellImage>
  <etc:cellImage>
    <xdr:pic>
      <xdr:nvPicPr>
        <xdr:cNvPr id="453" name="ID_F725F3A719874CE49DA280668BAE7779" descr="Picture"/>
        <xdr:cNvPicPr/>
      </xdr:nvPicPr>
      <xdr:blipFill>
        <a:blip r:embed="rId452" cstate="print"/>
        <a:stretch>
          <a:fillRect/>
        </a:stretch>
      </xdr:blipFill>
      <xdr:spPr>
        <a:xfrm>
          <a:off x="1783080" y="4480560"/>
          <a:ext cx="476250" cy="521970"/>
        </a:xfrm>
        <a:prstGeom prst="rect">
          <a:avLst/>
        </a:prstGeom>
      </xdr:spPr>
    </xdr:pic>
  </etc:cellImage>
  <etc:cellImage>
    <xdr:pic>
      <xdr:nvPicPr>
        <xdr:cNvPr id="454" name="ID_407D494FADA744E1834E7777949C4085" descr="Picture"/>
        <xdr:cNvPicPr/>
      </xdr:nvPicPr>
      <xdr:blipFill>
        <a:blip r:embed="rId453" cstate="print"/>
        <a:stretch>
          <a:fillRect/>
        </a:stretch>
      </xdr:blipFill>
      <xdr:spPr>
        <a:xfrm>
          <a:off x="1188720" y="213360"/>
          <a:ext cx="476250" cy="521970"/>
        </a:xfrm>
        <a:prstGeom prst="rect">
          <a:avLst/>
        </a:prstGeom>
      </xdr:spPr>
    </xdr:pic>
  </etc:cellImage>
  <etc:cellImage>
    <xdr:pic>
      <xdr:nvPicPr>
        <xdr:cNvPr id="455" name="ID_BA8D003AFA2C4A9793FF7478E8D2139D" descr="Picture"/>
        <xdr:cNvPicPr/>
      </xdr:nvPicPr>
      <xdr:blipFill>
        <a:blip r:embed="rId454" cstate="print"/>
        <a:stretch>
          <a:fillRect/>
        </a:stretch>
      </xdr:blipFill>
      <xdr:spPr>
        <a:xfrm>
          <a:off x="1188720" y="4267200"/>
          <a:ext cx="476250" cy="521970"/>
        </a:xfrm>
        <a:prstGeom prst="rect">
          <a:avLst/>
        </a:prstGeom>
      </xdr:spPr>
    </xdr:pic>
  </etc:cellImage>
  <etc:cellImage>
    <xdr:pic>
      <xdr:nvPicPr>
        <xdr:cNvPr id="456" name="ID_1877B96D7A364CE38E00657951162093" descr="Picture"/>
        <xdr:cNvPicPr/>
      </xdr:nvPicPr>
      <xdr:blipFill>
        <a:blip r:embed="rId455" cstate="print"/>
        <a:stretch>
          <a:fillRect/>
        </a:stretch>
      </xdr:blipFill>
      <xdr:spPr>
        <a:xfrm>
          <a:off x="1783080" y="7467600"/>
          <a:ext cx="476250" cy="521970"/>
        </a:xfrm>
        <a:prstGeom prst="rect">
          <a:avLst/>
        </a:prstGeom>
      </xdr:spPr>
    </xdr:pic>
  </etc:cellImage>
  <etc:cellImage>
    <xdr:pic>
      <xdr:nvPicPr>
        <xdr:cNvPr id="457" name="ID_3477A067D8CD4FCB9C58D9B74DA326E2" descr="Picture"/>
        <xdr:cNvPicPr/>
      </xdr:nvPicPr>
      <xdr:blipFill>
        <a:blip r:embed="rId456" cstate="print"/>
        <a:stretch>
          <a:fillRect/>
        </a:stretch>
      </xdr:blipFill>
      <xdr:spPr>
        <a:xfrm>
          <a:off x="1188720" y="5334000"/>
          <a:ext cx="476250" cy="521970"/>
        </a:xfrm>
        <a:prstGeom prst="rect">
          <a:avLst/>
        </a:prstGeom>
      </xdr:spPr>
    </xdr:pic>
  </etc:cellImage>
  <etc:cellImage>
    <xdr:pic>
      <xdr:nvPicPr>
        <xdr:cNvPr id="458" name="ID_D7D9118198A942688157C8DF9D50FB8A" descr="Picture"/>
        <xdr:cNvPicPr/>
      </xdr:nvPicPr>
      <xdr:blipFill>
        <a:blip r:embed="rId457" cstate="print"/>
        <a:stretch>
          <a:fillRect/>
        </a:stretch>
      </xdr:blipFill>
      <xdr:spPr>
        <a:xfrm>
          <a:off x="1783080" y="4053840"/>
          <a:ext cx="476250" cy="521970"/>
        </a:xfrm>
        <a:prstGeom prst="rect">
          <a:avLst/>
        </a:prstGeom>
      </xdr:spPr>
    </xdr:pic>
  </etc:cellImage>
  <etc:cellImage>
    <xdr:pic>
      <xdr:nvPicPr>
        <xdr:cNvPr id="459" name="ID_D6A84FAE5C34445CBFAF5647EEF56F21" descr="Picture"/>
        <xdr:cNvPicPr/>
      </xdr:nvPicPr>
      <xdr:blipFill>
        <a:blip r:embed="rId458" cstate="print"/>
        <a:stretch>
          <a:fillRect/>
        </a:stretch>
      </xdr:blipFill>
      <xdr:spPr>
        <a:xfrm>
          <a:off x="1188720" y="4053840"/>
          <a:ext cx="476250" cy="521970"/>
        </a:xfrm>
        <a:prstGeom prst="rect">
          <a:avLst/>
        </a:prstGeom>
      </xdr:spPr>
    </xdr:pic>
  </etc:cellImage>
  <etc:cellImage>
    <xdr:pic>
      <xdr:nvPicPr>
        <xdr:cNvPr id="460" name="ID_CE78B72B50834903BAC66FE5F52B0533" descr="Picture"/>
        <xdr:cNvPicPr/>
      </xdr:nvPicPr>
      <xdr:blipFill>
        <a:blip r:embed="rId459" cstate="print"/>
        <a:stretch>
          <a:fillRect/>
        </a:stretch>
      </xdr:blipFill>
      <xdr:spPr>
        <a:xfrm>
          <a:off x="1188720" y="5974080"/>
          <a:ext cx="476250" cy="521970"/>
        </a:xfrm>
        <a:prstGeom prst="rect">
          <a:avLst/>
        </a:prstGeom>
      </xdr:spPr>
    </xdr:pic>
  </etc:cellImage>
  <etc:cellImage>
    <xdr:pic>
      <xdr:nvPicPr>
        <xdr:cNvPr id="461" name="ID_B6BB7E42B5C44E2A8AC17C27CCDA8549" descr="Picture"/>
        <xdr:cNvPicPr/>
      </xdr:nvPicPr>
      <xdr:blipFill>
        <a:blip r:embed="rId460" cstate="print"/>
        <a:stretch>
          <a:fillRect/>
        </a:stretch>
      </xdr:blipFill>
      <xdr:spPr>
        <a:xfrm>
          <a:off x="1783080" y="3840480"/>
          <a:ext cx="476250" cy="521970"/>
        </a:xfrm>
        <a:prstGeom prst="rect">
          <a:avLst/>
        </a:prstGeom>
      </xdr:spPr>
    </xdr:pic>
  </etc:cellImage>
  <etc:cellImage>
    <xdr:pic>
      <xdr:nvPicPr>
        <xdr:cNvPr id="462" name="ID_122D119A94B148E3BE91A46919F0DCD6" descr="Picture"/>
        <xdr:cNvPicPr/>
      </xdr:nvPicPr>
      <xdr:blipFill>
        <a:blip r:embed="rId461" cstate="print"/>
        <a:stretch>
          <a:fillRect/>
        </a:stretch>
      </xdr:blipFill>
      <xdr:spPr>
        <a:xfrm>
          <a:off x="1188720" y="3840480"/>
          <a:ext cx="476250" cy="521970"/>
        </a:xfrm>
        <a:prstGeom prst="rect">
          <a:avLst/>
        </a:prstGeom>
      </xdr:spPr>
    </xdr:pic>
  </etc:cellImage>
  <etc:cellImage>
    <xdr:pic>
      <xdr:nvPicPr>
        <xdr:cNvPr id="463" name="ID_A1A41B31A300489AAC5D93B953F971E0" descr="Picture"/>
        <xdr:cNvPicPr/>
      </xdr:nvPicPr>
      <xdr:blipFill>
        <a:blip r:embed="rId462" cstate="print"/>
        <a:stretch>
          <a:fillRect/>
        </a:stretch>
      </xdr:blipFill>
      <xdr:spPr>
        <a:xfrm>
          <a:off x="1783080" y="3413760"/>
          <a:ext cx="476250" cy="521970"/>
        </a:xfrm>
        <a:prstGeom prst="rect">
          <a:avLst/>
        </a:prstGeom>
      </xdr:spPr>
    </xdr:pic>
  </etc:cellImage>
  <etc:cellImage>
    <xdr:pic>
      <xdr:nvPicPr>
        <xdr:cNvPr id="464" name="ID_618B7739587442A7A209DF66614998C5" descr="Picture"/>
        <xdr:cNvPicPr/>
      </xdr:nvPicPr>
      <xdr:blipFill>
        <a:blip r:embed="rId463" cstate="print"/>
        <a:stretch>
          <a:fillRect/>
        </a:stretch>
      </xdr:blipFill>
      <xdr:spPr>
        <a:xfrm>
          <a:off x="1188720" y="7467600"/>
          <a:ext cx="476250" cy="521970"/>
        </a:xfrm>
        <a:prstGeom prst="rect">
          <a:avLst/>
        </a:prstGeom>
      </xdr:spPr>
    </xdr:pic>
  </etc:cellImage>
  <etc:cellImage>
    <xdr:pic>
      <xdr:nvPicPr>
        <xdr:cNvPr id="465" name="ID_0D57615069FE4C9382D937505EAAEF42" descr="Picture"/>
        <xdr:cNvPicPr/>
      </xdr:nvPicPr>
      <xdr:blipFill>
        <a:blip r:embed="rId464" cstate="print"/>
        <a:stretch>
          <a:fillRect/>
        </a:stretch>
      </xdr:blipFill>
      <xdr:spPr>
        <a:xfrm>
          <a:off x="1188720" y="426720"/>
          <a:ext cx="476250" cy="521970"/>
        </a:xfrm>
        <a:prstGeom prst="rect">
          <a:avLst/>
        </a:prstGeom>
      </xdr:spPr>
    </xdr:pic>
  </etc:cellImage>
  <etc:cellImage>
    <xdr:pic>
      <xdr:nvPicPr>
        <xdr:cNvPr id="466" name="ID_7308F1CD9B854F11B53376D9E4DA840B" descr="Picture"/>
        <xdr:cNvPicPr/>
      </xdr:nvPicPr>
      <xdr:blipFill>
        <a:blip r:embed="rId465" cstate="print"/>
        <a:stretch>
          <a:fillRect/>
        </a:stretch>
      </xdr:blipFill>
      <xdr:spPr>
        <a:xfrm>
          <a:off x="1188720" y="3413760"/>
          <a:ext cx="476250" cy="521970"/>
        </a:xfrm>
        <a:prstGeom prst="rect">
          <a:avLst/>
        </a:prstGeom>
      </xdr:spPr>
    </xdr:pic>
  </etc:cellImage>
  <etc:cellImage>
    <xdr:pic>
      <xdr:nvPicPr>
        <xdr:cNvPr id="467" name="ID_29D9E07F13654B6C8E112CAE5EEDD18F" descr="Picture"/>
        <xdr:cNvPicPr/>
      </xdr:nvPicPr>
      <xdr:blipFill>
        <a:blip r:embed="rId466" cstate="print"/>
        <a:stretch>
          <a:fillRect/>
        </a:stretch>
      </xdr:blipFill>
      <xdr:spPr>
        <a:xfrm>
          <a:off x="1783080" y="3200400"/>
          <a:ext cx="476250" cy="521970"/>
        </a:xfrm>
        <a:prstGeom prst="rect">
          <a:avLst/>
        </a:prstGeom>
      </xdr:spPr>
    </xdr:pic>
  </etc:cellImage>
  <etc:cellImage>
    <xdr:pic>
      <xdr:nvPicPr>
        <xdr:cNvPr id="468" name="ID_CA6B7C2CFEB04CE1B39A3EF93412C5DF" descr="Picture"/>
        <xdr:cNvPicPr/>
      </xdr:nvPicPr>
      <xdr:blipFill>
        <a:blip r:embed="rId467" cstate="print"/>
        <a:stretch>
          <a:fillRect/>
        </a:stretch>
      </xdr:blipFill>
      <xdr:spPr>
        <a:xfrm>
          <a:off x="1783080" y="2133600"/>
          <a:ext cx="476250" cy="521970"/>
        </a:xfrm>
        <a:prstGeom prst="rect">
          <a:avLst/>
        </a:prstGeom>
      </xdr:spPr>
    </xdr:pic>
  </etc:cellImage>
  <etc:cellImage>
    <xdr:pic>
      <xdr:nvPicPr>
        <xdr:cNvPr id="469" name="ID_338F30D5A8314529A2D838996AE444AC" descr="Picture"/>
        <xdr:cNvPicPr/>
      </xdr:nvPicPr>
      <xdr:blipFill>
        <a:blip r:embed="rId468" cstate="print"/>
        <a:stretch>
          <a:fillRect/>
        </a:stretch>
      </xdr:blipFill>
      <xdr:spPr>
        <a:xfrm>
          <a:off x="1783080" y="4267200"/>
          <a:ext cx="476250" cy="521970"/>
        </a:xfrm>
        <a:prstGeom prst="rect">
          <a:avLst/>
        </a:prstGeom>
      </xdr:spPr>
    </xdr:pic>
  </etc:cellImage>
  <etc:cellImage>
    <xdr:pic>
      <xdr:nvPicPr>
        <xdr:cNvPr id="470" name="ID_420CFAFC78014B17B028F72C7827E114" descr="Picture"/>
        <xdr:cNvPicPr/>
      </xdr:nvPicPr>
      <xdr:blipFill>
        <a:blip r:embed="rId469" cstate="print"/>
        <a:stretch>
          <a:fillRect/>
        </a:stretch>
      </xdr:blipFill>
      <xdr:spPr>
        <a:xfrm>
          <a:off x="1783080" y="7894320"/>
          <a:ext cx="476250" cy="521970"/>
        </a:xfrm>
        <a:prstGeom prst="rect">
          <a:avLst/>
        </a:prstGeom>
      </xdr:spPr>
    </xdr:pic>
  </etc:cellImage>
  <etc:cellImage>
    <xdr:pic>
      <xdr:nvPicPr>
        <xdr:cNvPr id="471" name="ID_FDDE893DF54F4B618AA174D805E876E6" descr="Picture"/>
        <xdr:cNvPicPr/>
      </xdr:nvPicPr>
      <xdr:blipFill>
        <a:blip r:embed="rId470" cstate="print"/>
        <a:stretch>
          <a:fillRect/>
        </a:stretch>
      </xdr:blipFill>
      <xdr:spPr>
        <a:xfrm>
          <a:off x="1783080" y="2987040"/>
          <a:ext cx="476250" cy="521970"/>
        </a:xfrm>
        <a:prstGeom prst="rect">
          <a:avLst/>
        </a:prstGeom>
      </xdr:spPr>
    </xdr:pic>
  </etc:cellImage>
  <etc:cellImage>
    <xdr:pic>
      <xdr:nvPicPr>
        <xdr:cNvPr id="472" name="ID_FAE90BB4243D4E00A4AECB4535069FBB" descr="Picture"/>
        <xdr:cNvPicPr/>
      </xdr:nvPicPr>
      <xdr:blipFill>
        <a:blip r:embed="rId471" cstate="print"/>
        <a:stretch>
          <a:fillRect/>
        </a:stretch>
      </xdr:blipFill>
      <xdr:spPr>
        <a:xfrm>
          <a:off x="1188720" y="2987040"/>
          <a:ext cx="476250" cy="521970"/>
        </a:xfrm>
        <a:prstGeom prst="rect">
          <a:avLst/>
        </a:prstGeom>
      </xdr:spPr>
    </xdr:pic>
  </etc:cellImage>
  <etc:cellImage>
    <xdr:pic>
      <xdr:nvPicPr>
        <xdr:cNvPr id="473" name="ID_A19F9735EE1B4CFFAF770D1F7112BD10" descr="Picture"/>
        <xdr:cNvPicPr/>
      </xdr:nvPicPr>
      <xdr:blipFill>
        <a:blip r:embed="rId472" cstate="print"/>
        <a:stretch>
          <a:fillRect/>
        </a:stretch>
      </xdr:blipFill>
      <xdr:spPr>
        <a:xfrm>
          <a:off x="1783080" y="2773680"/>
          <a:ext cx="476250" cy="521970"/>
        </a:xfrm>
        <a:prstGeom prst="rect">
          <a:avLst/>
        </a:prstGeom>
      </xdr:spPr>
    </xdr:pic>
  </etc:cellImage>
  <etc:cellImage>
    <xdr:pic>
      <xdr:nvPicPr>
        <xdr:cNvPr id="474" name="ID_C328400D311D4C85AF3B3F662215EBE7" descr="Picture"/>
        <xdr:cNvPicPr/>
      </xdr:nvPicPr>
      <xdr:blipFill>
        <a:blip r:embed="rId473" cstate="print"/>
        <a:stretch>
          <a:fillRect/>
        </a:stretch>
      </xdr:blipFill>
      <xdr:spPr>
        <a:xfrm>
          <a:off x="1188720" y="3200400"/>
          <a:ext cx="476250" cy="521970"/>
        </a:xfrm>
        <a:prstGeom prst="rect">
          <a:avLst/>
        </a:prstGeom>
      </xdr:spPr>
    </xdr:pic>
  </etc:cellImage>
  <etc:cellImage>
    <xdr:pic>
      <xdr:nvPicPr>
        <xdr:cNvPr id="475" name="ID_5FFDC74414C342B5AF9120F13AC1F935" descr="Picture"/>
        <xdr:cNvPicPr/>
      </xdr:nvPicPr>
      <xdr:blipFill>
        <a:blip r:embed="rId474" cstate="print"/>
        <a:stretch>
          <a:fillRect/>
        </a:stretch>
      </xdr:blipFill>
      <xdr:spPr>
        <a:xfrm>
          <a:off x="1783080" y="2560320"/>
          <a:ext cx="476250" cy="521970"/>
        </a:xfrm>
        <a:prstGeom prst="rect">
          <a:avLst/>
        </a:prstGeom>
      </xdr:spPr>
    </xdr:pic>
  </etc:cellImage>
  <etc:cellImage>
    <xdr:pic>
      <xdr:nvPicPr>
        <xdr:cNvPr id="476" name="ID_B600C66B24B24BF09F8A318243757688" descr="Picture"/>
        <xdr:cNvPicPr/>
      </xdr:nvPicPr>
      <xdr:blipFill>
        <a:blip r:embed="rId475" cstate="print"/>
        <a:stretch>
          <a:fillRect/>
        </a:stretch>
      </xdr:blipFill>
      <xdr:spPr>
        <a:xfrm>
          <a:off x="1188720" y="1066800"/>
          <a:ext cx="476250" cy="521970"/>
        </a:xfrm>
        <a:prstGeom prst="rect">
          <a:avLst/>
        </a:prstGeom>
      </xdr:spPr>
    </xdr:pic>
  </etc:cellImage>
  <etc:cellImage>
    <xdr:pic>
      <xdr:nvPicPr>
        <xdr:cNvPr id="477" name="ID_4F732D2C1F6B4FD1814E39392E0F6308" descr="Picture"/>
        <xdr:cNvPicPr/>
      </xdr:nvPicPr>
      <xdr:blipFill>
        <a:blip r:embed="rId476" cstate="print"/>
        <a:stretch>
          <a:fillRect/>
        </a:stretch>
      </xdr:blipFill>
      <xdr:spPr>
        <a:xfrm>
          <a:off x="1783080" y="853440"/>
          <a:ext cx="476250" cy="521970"/>
        </a:xfrm>
        <a:prstGeom prst="rect">
          <a:avLst/>
        </a:prstGeom>
      </xdr:spPr>
    </xdr:pic>
  </etc:cellImage>
  <etc:cellImage>
    <xdr:pic>
      <xdr:nvPicPr>
        <xdr:cNvPr id="478" name="ID_7DEB4561101843F2AD7AB7AA0A3225F6" descr="Picture"/>
        <xdr:cNvPicPr/>
      </xdr:nvPicPr>
      <xdr:blipFill>
        <a:blip r:embed="rId477" cstate="print"/>
        <a:stretch>
          <a:fillRect/>
        </a:stretch>
      </xdr:blipFill>
      <xdr:spPr>
        <a:xfrm>
          <a:off x="1188720" y="2560320"/>
          <a:ext cx="476250" cy="521970"/>
        </a:xfrm>
        <a:prstGeom prst="rect">
          <a:avLst/>
        </a:prstGeom>
      </xdr:spPr>
    </xdr:pic>
  </etc:cellImage>
  <etc:cellImage>
    <xdr:pic>
      <xdr:nvPicPr>
        <xdr:cNvPr id="479" name="ID_F309020417C646E2B9A9357A5338A8FC" descr="Picture"/>
        <xdr:cNvPicPr/>
      </xdr:nvPicPr>
      <xdr:blipFill>
        <a:blip r:embed="rId478" cstate="print"/>
        <a:stretch>
          <a:fillRect/>
        </a:stretch>
      </xdr:blipFill>
      <xdr:spPr>
        <a:xfrm>
          <a:off x="1188720" y="6187440"/>
          <a:ext cx="476250" cy="521970"/>
        </a:xfrm>
        <a:prstGeom prst="rect">
          <a:avLst/>
        </a:prstGeom>
      </xdr:spPr>
    </xdr:pic>
  </etc:cellImage>
  <etc:cellImage>
    <xdr:pic>
      <xdr:nvPicPr>
        <xdr:cNvPr id="480" name="ID_0E4F5ECD102E42B786147E8C0200DC2E" descr="Picture"/>
        <xdr:cNvPicPr/>
      </xdr:nvPicPr>
      <xdr:blipFill>
        <a:blip r:embed="rId479" cstate="print"/>
        <a:stretch>
          <a:fillRect/>
        </a:stretch>
      </xdr:blipFill>
      <xdr:spPr>
        <a:xfrm>
          <a:off x="1188720" y="2773680"/>
          <a:ext cx="476250" cy="521970"/>
        </a:xfrm>
        <a:prstGeom prst="rect">
          <a:avLst/>
        </a:prstGeom>
      </xdr:spPr>
    </xdr:pic>
  </etc:cellImage>
  <etc:cellImage>
    <xdr:pic>
      <xdr:nvPicPr>
        <xdr:cNvPr id="481" name="ID_8B678A49616048B1B14BCCE1CB93EA8D" descr="Picture"/>
        <xdr:cNvPicPr/>
      </xdr:nvPicPr>
      <xdr:blipFill>
        <a:blip r:embed="rId480" cstate="print"/>
        <a:stretch>
          <a:fillRect/>
        </a:stretch>
      </xdr:blipFill>
      <xdr:spPr>
        <a:xfrm>
          <a:off x="1783080" y="426720"/>
          <a:ext cx="476250" cy="521970"/>
        </a:xfrm>
        <a:prstGeom prst="rect">
          <a:avLst/>
        </a:prstGeom>
      </xdr:spPr>
    </xdr:pic>
  </etc:cellImage>
  <etc:cellImage>
    <xdr:pic>
      <xdr:nvPicPr>
        <xdr:cNvPr id="482" name="ID_DED74A398FCC4DFFB67BD4AFE750C44D" descr="Picture"/>
        <xdr:cNvPicPr/>
      </xdr:nvPicPr>
      <xdr:blipFill>
        <a:blip r:embed="rId481" cstate="print"/>
        <a:stretch>
          <a:fillRect/>
        </a:stretch>
      </xdr:blipFill>
      <xdr:spPr>
        <a:xfrm>
          <a:off x="1783080" y="1066800"/>
          <a:ext cx="476250" cy="521970"/>
        </a:xfrm>
        <a:prstGeom prst="rect">
          <a:avLst/>
        </a:prstGeom>
      </xdr:spPr>
    </xdr:pic>
  </etc:cellImage>
  <etc:cellImage>
    <xdr:pic>
      <xdr:nvPicPr>
        <xdr:cNvPr id="483" name="ID_3A07C48BFB1543828F3E6E26CE2EF9B7" descr="Picture"/>
        <xdr:cNvPicPr/>
      </xdr:nvPicPr>
      <xdr:blipFill>
        <a:blip r:embed="rId482" cstate="print"/>
        <a:stretch>
          <a:fillRect/>
        </a:stretch>
      </xdr:blipFill>
      <xdr:spPr>
        <a:xfrm>
          <a:off x="1188720" y="1280160"/>
          <a:ext cx="476250" cy="521970"/>
        </a:xfrm>
        <a:prstGeom prst="rect">
          <a:avLst/>
        </a:prstGeom>
      </xdr:spPr>
    </xdr:pic>
  </etc:cellImage>
  <etc:cellImage>
    <xdr:pic>
      <xdr:nvPicPr>
        <xdr:cNvPr id="484" name="ID_E73BBBAA7BE84372BF7189B2C7341821" descr="Picture"/>
        <xdr:cNvPicPr/>
      </xdr:nvPicPr>
      <xdr:blipFill>
        <a:blip r:embed="rId483" cstate="print"/>
        <a:stretch>
          <a:fillRect/>
        </a:stretch>
      </xdr:blipFill>
      <xdr:spPr>
        <a:xfrm>
          <a:off x="1188720" y="2346960"/>
          <a:ext cx="476250" cy="521970"/>
        </a:xfrm>
        <a:prstGeom prst="rect">
          <a:avLst/>
        </a:prstGeom>
      </xdr:spPr>
    </xdr:pic>
  </etc:cellImage>
  <etc:cellImage>
    <xdr:pic>
      <xdr:nvPicPr>
        <xdr:cNvPr id="485" name="ID_C687FD036B8F47428EC03030BFD2867D" descr="Picture"/>
        <xdr:cNvPicPr/>
      </xdr:nvPicPr>
      <xdr:blipFill>
        <a:blip r:embed="rId484" cstate="print"/>
        <a:stretch>
          <a:fillRect/>
        </a:stretch>
      </xdr:blipFill>
      <xdr:spPr>
        <a:xfrm>
          <a:off x="1188720" y="2133600"/>
          <a:ext cx="476250" cy="521970"/>
        </a:xfrm>
        <a:prstGeom prst="rect">
          <a:avLst/>
        </a:prstGeom>
      </xdr:spPr>
    </xdr:pic>
  </etc:cellImage>
  <etc:cellImage>
    <xdr:pic>
      <xdr:nvPicPr>
        <xdr:cNvPr id="486" name="ID_817004CC757847BBBD57EF2EA58CE322" descr="Picture"/>
        <xdr:cNvPicPr/>
      </xdr:nvPicPr>
      <xdr:blipFill>
        <a:blip r:embed="rId485" cstate="print"/>
        <a:stretch>
          <a:fillRect/>
        </a:stretch>
      </xdr:blipFill>
      <xdr:spPr>
        <a:xfrm>
          <a:off x="1783080" y="1920240"/>
          <a:ext cx="476250" cy="521970"/>
        </a:xfrm>
        <a:prstGeom prst="rect">
          <a:avLst/>
        </a:prstGeom>
      </xdr:spPr>
    </xdr:pic>
  </etc:cellImage>
  <etc:cellImage>
    <xdr:pic>
      <xdr:nvPicPr>
        <xdr:cNvPr id="487" name="ID_C5B5E1CA87114B2CB38064C7DC48E82B" descr="Picture"/>
        <xdr:cNvPicPr/>
      </xdr:nvPicPr>
      <xdr:blipFill>
        <a:blip r:embed="rId486" cstate="print"/>
        <a:stretch>
          <a:fillRect/>
        </a:stretch>
      </xdr:blipFill>
      <xdr:spPr>
        <a:xfrm>
          <a:off x="1188720" y="1920240"/>
          <a:ext cx="476250" cy="521970"/>
        </a:xfrm>
        <a:prstGeom prst="rect">
          <a:avLst/>
        </a:prstGeom>
      </xdr:spPr>
    </xdr:pic>
  </etc:cellImage>
  <etc:cellImage>
    <xdr:pic>
      <xdr:nvPicPr>
        <xdr:cNvPr id="488" name="ID_68A1878AFD8142168B437EA276434F26" descr="Picture"/>
        <xdr:cNvPicPr/>
      </xdr:nvPicPr>
      <xdr:blipFill>
        <a:blip r:embed="rId487" cstate="print"/>
        <a:stretch>
          <a:fillRect/>
        </a:stretch>
      </xdr:blipFill>
      <xdr:spPr>
        <a:xfrm>
          <a:off x="1188720" y="6400800"/>
          <a:ext cx="476250" cy="521970"/>
        </a:xfrm>
        <a:prstGeom prst="rect">
          <a:avLst/>
        </a:prstGeom>
      </xdr:spPr>
    </xdr:pic>
  </etc:cellImage>
  <etc:cellImage>
    <xdr:pic>
      <xdr:nvPicPr>
        <xdr:cNvPr id="489" name="ID_4DD51428552D499ABDEA5BD438CEE04D" descr="Picture"/>
        <xdr:cNvPicPr/>
      </xdr:nvPicPr>
      <xdr:blipFill>
        <a:blip r:embed="rId488" cstate="print"/>
        <a:stretch>
          <a:fillRect/>
        </a:stretch>
      </xdr:blipFill>
      <xdr:spPr>
        <a:xfrm>
          <a:off x="1783080" y="2346960"/>
          <a:ext cx="476250" cy="521970"/>
        </a:xfrm>
        <a:prstGeom prst="rect">
          <a:avLst/>
        </a:prstGeom>
      </xdr:spPr>
    </xdr:pic>
  </etc:cellImage>
  <etc:cellImage>
    <xdr:pic>
      <xdr:nvPicPr>
        <xdr:cNvPr id="490" name="ID_F85B097C6607434FBCB3AE5B950648D2" descr="Picture"/>
        <xdr:cNvPicPr/>
      </xdr:nvPicPr>
      <xdr:blipFill>
        <a:blip r:embed="rId489" cstate="print"/>
        <a:stretch>
          <a:fillRect/>
        </a:stretch>
      </xdr:blipFill>
      <xdr:spPr>
        <a:xfrm>
          <a:off x="1783080" y="7254240"/>
          <a:ext cx="476250" cy="521970"/>
        </a:xfrm>
        <a:prstGeom prst="rect">
          <a:avLst/>
        </a:prstGeom>
      </xdr:spPr>
    </xdr:pic>
  </etc:cellImage>
  <etc:cellImage>
    <xdr:pic>
      <xdr:nvPicPr>
        <xdr:cNvPr id="491" name="ID_EA99766DFEB74FCB80867439E60C232F" descr="Picture"/>
        <xdr:cNvPicPr/>
      </xdr:nvPicPr>
      <xdr:blipFill>
        <a:blip r:embed="rId490" cstate="print"/>
        <a:stretch>
          <a:fillRect/>
        </a:stretch>
      </xdr:blipFill>
      <xdr:spPr>
        <a:xfrm>
          <a:off x="1783080" y="1493520"/>
          <a:ext cx="476250" cy="521970"/>
        </a:xfrm>
        <a:prstGeom prst="rect">
          <a:avLst/>
        </a:prstGeom>
      </xdr:spPr>
    </xdr:pic>
  </etc:cellImage>
  <etc:cellImage>
    <xdr:pic>
      <xdr:nvPicPr>
        <xdr:cNvPr id="492" name="ID_976CAE1ACF1A4A4FB618E3DDD280E27B" descr="Picture"/>
        <xdr:cNvPicPr/>
      </xdr:nvPicPr>
      <xdr:blipFill>
        <a:blip r:embed="rId491" cstate="print"/>
        <a:stretch>
          <a:fillRect/>
        </a:stretch>
      </xdr:blipFill>
      <xdr:spPr>
        <a:xfrm>
          <a:off x="1783080" y="3627120"/>
          <a:ext cx="476250" cy="521970"/>
        </a:xfrm>
        <a:prstGeom prst="rect">
          <a:avLst/>
        </a:prstGeom>
      </xdr:spPr>
    </xdr:pic>
  </etc:cellImage>
  <etc:cellImage>
    <xdr:pic>
      <xdr:nvPicPr>
        <xdr:cNvPr id="493" name="ID_48117701EA6B4AA4A9C05138A45BF8E4" descr="Picture"/>
        <xdr:cNvPicPr/>
      </xdr:nvPicPr>
      <xdr:blipFill>
        <a:blip r:embed="rId492" cstate="print"/>
        <a:stretch>
          <a:fillRect/>
        </a:stretch>
      </xdr:blipFill>
      <xdr:spPr>
        <a:xfrm>
          <a:off x="1188720" y="1706880"/>
          <a:ext cx="476250" cy="521970"/>
        </a:xfrm>
        <a:prstGeom prst="rect">
          <a:avLst/>
        </a:prstGeom>
      </xdr:spPr>
    </xdr:pic>
  </etc:cellImage>
  <etc:cellImage>
    <xdr:pic>
      <xdr:nvPicPr>
        <xdr:cNvPr id="494" name="ID_FB5E39279B5A4AF2BE27255020D59214" descr="Picture"/>
        <xdr:cNvPicPr/>
      </xdr:nvPicPr>
      <xdr:blipFill>
        <a:blip r:embed="rId493" cstate="print"/>
        <a:stretch>
          <a:fillRect/>
        </a:stretch>
      </xdr:blipFill>
      <xdr:spPr>
        <a:xfrm>
          <a:off x="1783080" y="1280160"/>
          <a:ext cx="476250" cy="521970"/>
        </a:xfrm>
        <a:prstGeom prst="rect">
          <a:avLst/>
        </a:prstGeom>
      </xdr:spPr>
    </xdr:pic>
  </etc:cellImage>
  <etc:cellImage>
    <xdr:pic>
      <xdr:nvPicPr>
        <xdr:cNvPr id="495" name="ID_823FEA649D5D4C679C6C4BA66DC938F9" descr="Picture"/>
        <xdr:cNvPicPr/>
      </xdr:nvPicPr>
      <xdr:blipFill>
        <a:blip r:embed="rId494" cstate="print"/>
        <a:stretch>
          <a:fillRect/>
        </a:stretch>
      </xdr:blipFill>
      <xdr:spPr>
        <a:xfrm>
          <a:off x="1188720" y="853440"/>
          <a:ext cx="476250" cy="521970"/>
        </a:xfrm>
        <a:prstGeom prst="rect">
          <a:avLst/>
        </a:prstGeom>
      </xdr:spPr>
    </xdr:pic>
  </etc:cellImage>
  <etc:cellImage>
    <xdr:pic>
      <xdr:nvPicPr>
        <xdr:cNvPr id="496" name="ID_3E1EDF846D14429899DBEB612BFB1DA5" descr="Picture"/>
        <xdr:cNvPicPr/>
      </xdr:nvPicPr>
      <xdr:blipFill>
        <a:blip r:embed="rId495" cstate="print"/>
        <a:stretch>
          <a:fillRect/>
        </a:stretch>
      </xdr:blipFill>
      <xdr:spPr>
        <a:xfrm>
          <a:off x="1188720" y="640080"/>
          <a:ext cx="476250" cy="521970"/>
        </a:xfrm>
        <a:prstGeom prst="rect">
          <a:avLst/>
        </a:prstGeom>
      </xdr:spPr>
    </xdr:pic>
  </etc:cellImage>
  <etc:cellImage>
    <xdr:pic>
      <xdr:nvPicPr>
        <xdr:cNvPr id="497" name="ID_80D51BA5D13140D4B514A35DF2643CAD" descr="Picture"/>
        <xdr:cNvPicPr/>
      </xdr:nvPicPr>
      <xdr:blipFill>
        <a:blip r:embed="rId496" cstate="print"/>
        <a:stretch>
          <a:fillRect/>
        </a:stretch>
      </xdr:blipFill>
      <xdr:spPr>
        <a:xfrm>
          <a:off x="1783080" y="640080"/>
          <a:ext cx="476250" cy="521970"/>
        </a:xfrm>
        <a:prstGeom prst="rect">
          <a:avLst/>
        </a:prstGeom>
      </xdr:spPr>
    </xdr:pic>
  </etc:cellImage>
  <etc:cellImage>
    <xdr:pic>
      <xdr:nvPicPr>
        <xdr:cNvPr id="498" name="ID_9F529AA920204B3AB4F30FAD350A3455" descr="Picture"/>
        <xdr:cNvPicPr/>
      </xdr:nvPicPr>
      <xdr:blipFill>
        <a:blip r:embed="rId497" cstate="print"/>
        <a:stretch>
          <a:fillRect/>
        </a:stretch>
      </xdr:blipFill>
      <xdr:spPr>
        <a:xfrm>
          <a:off x="1188720" y="4693920"/>
          <a:ext cx="476250" cy="521970"/>
        </a:xfrm>
        <a:prstGeom prst="rect">
          <a:avLst/>
        </a:prstGeom>
      </xdr:spPr>
    </xdr:pic>
  </etc:cellImage>
  <etc:cellImage>
    <xdr:pic>
      <xdr:nvPicPr>
        <xdr:cNvPr id="499" name="ID_AC770280B3D34D6B962D4762D9F97ADE" descr="Picture"/>
        <xdr:cNvPicPr/>
      </xdr:nvPicPr>
      <xdr:blipFill>
        <a:blip r:embed="rId498" cstate="print"/>
        <a:stretch>
          <a:fillRect/>
        </a:stretch>
      </xdr:blipFill>
      <xdr:spPr>
        <a:xfrm>
          <a:off x="1188720" y="1493520"/>
          <a:ext cx="476250" cy="521970"/>
        </a:xfrm>
        <a:prstGeom prst="rect">
          <a:avLst/>
        </a:prstGeom>
      </xdr:spPr>
    </xdr:pic>
  </etc:cellImage>
  <etc:cellImage>
    <xdr:pic>
      <xdr:nvPicPr>
        <xdr:cNvPr id="500" name="ID_6AB9865DBEB4446F9ECCFB1651B7B482" descr="Picture"/>
        <xdr:cNvPicPr/>
      </xdr:nvPicPr>
      <xdr:blipFill>
        <a:blip r:embed="rId499" cstate="print"/>
        <a:stretch>
          <a:fillRect/>
        </a:stretch>
      </xdr:blipFill>
      <xdr:spPr>
        <a:xfrm>
          <a:off x="1783080" y="213360"/>
          <a:ext cx="476250" cy="521970"/>
        </a:xfrm>
        <a:prstGeom prst="rect">
          <a:avLst/>
        </a:prstGeom>
      </xdr:spPr>
    </xdr:pic>
  </etc:cellImage>
  <etc:cellImage>
    <xdr:pic>
      <xdr:nvPicPr>
        <xdr:cNvPr id="501" name="ID_2FEC0C3513714A6C8F18D92E45D5E794" descr="Picture"/>
        <xdr:cNvPicPr/>
      </xdr:nvPicPr>
      <xdr:blipFill>
        <a:blip r:embed="rId500" cstate="print"/>
        <a:stretch>
          <a:fillRect/>
        </a:stretch>
      </xdr:blipFill>
      <xdr:spPr>
        <a:xfrm>
          <a:off x="1188720" y="4907280"/>
          <a:ext cx="476250" cy="52197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<sst xmlns="http://schemas.openxmlformats.org/spreadsheetml/2006/main" count="368" uniqueCount="254">
  <si>
    <t>img_id</t>
  </si>
  <si>
    <t>coverage</t>
  </si>
  <si>
    <t>rgb</t>
  </si>
  <si>
    <t>pred</t>
  </si>
  <si>
    <t>zy3_train_17041803706343957</t>
  </si>
  <si>
    <t>zy3_train_17041105826425179</t>
  </si>
  <si>
    <t>zy3_train_17041856426343943</t>
  </si>
  <si>
    <t>zy3_train_1706159113</t>
  </si>
  <si>
    <t>zy3_train_1702107533</t>
  </si>
  <si>
    <t>zy3_train_17042730206418649</t>
  </si>
  <si>
    <t>zy3_train_17042720586418647</t>
  </si>
  <si>
    <t>zy3_train_1712043142</t>
  </si>
  <si>
    <t>zy3_train_1702105574</t>
  </si>
  <si>
    <t>zy3_train_1711211564</t>
  </si>
  <si>
    <t>zy3_train_1711212921</t>
  </si>
  <si>
    <t>zy3_train_1702105821</t>
  </si>
  <si>
    <t>zy3_train_17041035866325815</t>
  </si>
  <si>
    <t>zy3_train_1712064351</t>
  </si>
  <si>
    <t>zy3_train_17080102326949078</t>
  </si>
  <si>
    <t>zy3_train_1712060242</t>
  </si>
  <si>
    <t>zy3_train_1710171813</t>
  </si>
  <si>
    <t>zy3_train_1712077337</t>
  </si>
  <si>
    <t>zy3_train_1702100790</t>
  </si>
  <si>
    <t>zy3_train_1712124811</t>
  </si>
  <si>
    <t>zy3_train_1706156981</t>
  </si>
  <si>
    <t>zy3_train_17041108696382355</t>
  </si>
  <si>
    <t>zy3_train_1301160041766886</t>
  </si>
  <si>
    <t>zy3_train_17042005776359415</t>
  </si>
  <si>
    <t>zy3_train_1706195149</t>
  </si>
  <si>
    <t>zy3_train_17042718756418644</t>
  </si>
  <si>
    <t>zy3_train_17041836376343958</t>
  </si>
  <si>
    <t>zy3_train_17042730956418656</t>
  </si>
  <si>
    <t>zy3_train_1710173203</t>
  </si>
  <si>
    <t>zy3_train_1710179381</t>
  </si>
  <si>
    <t>zy3_train_1712112615</t>
  </si>
  <si>
    <t>zy3_train_1712128305</t>
  </si>
  <si>
    <t>zy3_train_1712127746</t>
  </si>
  <si>
    <t>zy3_train_1712122654</t>
  </si>
  <si>
    <t>zy3_train_17062206586751086</t>
  </si>
  <si>
    <t>zy3_train_17110233967387693</t>
  </si>
  <si>
    <t>zy3_train_16121512685988249</t>
  </si>
  <si>
    <t>zy3_train_1712069418</t>
  </si>
  <si>
    <t>zy3_train_1710172901</t>
  </si>
  <si>
    <t>zy3_train_1712075643</t>
  </si>
  <si>
    <t>zy3_train_1712126611</t>
  </si>
  <si>
    <t>zy3_train_1712122410</t>
  </si>
  <si>
    <t>zy3_train_1712121570</t>
  </si>
  <si>
    <t>zy3_train_1712014175</t>
  </si>
  <si>
    <t>zy3_train_1706150953</t>
  </si>
  <si>
    <t>zy3_train_17120181757503424</t>
  </si>
  <si>
    <t>zy3_train_17052452796559421</t>
  </si>
  <si>
    <t>zy3_train_17080126936949076</t>
  </si>
  <si>
    <t>zy3_train_1712068590</t>
  </si>
  <si>
    <t>zy3_train_1702102119</t>
  </si>
  <si>
    <t>zy3_train_17091472667172234</t>
  </si>
  <si>
    <t>zy3_train_1712064403</t>
  </si>
  <si>
    <t>zy3_train_16082943925350424</t>
  </si>
  <si>
    <t>zy3_train_1712061994</t>
  </si>
  <si>
    <t>zy3_train_16091344125398879</t>
  </si>
  <si>
    <t>zy3_train_1707194399</t>
  </si>
  <si>
    <t>zy3_train_1706191933</t>
  </si>
  <si>
    <t>zy3_train_1712065875</t>
  </si>
  <si>
    <t>zy3_train_1710176839</t>
  </si>
  <si>
    <t>zy3_train_1712129139</t>
  </si>
  <si>
    <t>zy3_train_1706190928</t>
  </si>
  <si>
    <t>zy3_train_1712061004</t>
  </si>
  <si>
    <t>zy3_train_17042749166418655</t>
  </si>
  <si>
    <t>zy3_train_17080373066943209</t>
  </si>
  <si>
    <t>zy3_train_1712073714</t>
  </si>
  <si>
    <t>zy3_train_1712060650</t>
  </si>
  <si>
    <t>zy3_train_1706158902</t>
  </si>
  <si>
    <t>zy3_train_1702106606</t>
  </si>
  <si>
    <t>zy3_train_1706194118</t>
  </si>
  <si>
    <t>zy3_train_1707194049</t>
  </si>
  <si>
    <t>zy3_train_1712064784</t>
  </si>
  <si>
    <t>zy3_train_1706196490</t>
  </si>
  <si>
    <t>zy3_train_1712121579</t>
  </si>
  <si>
    <t>zy3_train_1712124565</t>
  </si>
  <si>
    <t>zy3_train_17042053646359416</t>
  </si>
  <si>
    <t>zy3_train_1712077273</t>
  </si>
  <si>
    <t>zy3_train_1712126559</t>
  </si>
  <si>
    <t>zy3_train_1712063060</t>
  </si>
  <si>
    <t>zy3_train_1712122804</t>
  </si>
  <si>
    <t>zy3_train_1712078335</t>
  </si>
  <si>
    <t>zy3_train_1208230640401447</t>
  </si>
  <si>
    <t>zy3_train_1710176198</t>
  </si>
  <si>
    <t>zy3_train_1712069059</t>
  </si>
  <si>
    <t>zy3_train_1712123139</t>
  </si>
  <si>
    <t>zy3_train_1712068640</t>
  </si>
  <si>
    <t>zy3_train_1712064171</t>
  </si>
  <si>
    <t>zy3_train_1706198896</t>
  </si>
  <si>
    <t>zy3_train_1712067133</t>
  </si>
  <si>
    <t>zy3_train_16032218155015882</t>
  </si>
  <si>
    <t>zy3_train_1712120218</t>
  </si>
  <si>
    <t>zy3_train_15010709404047094</t>
  </si>
  <si>
    <t>zy3_train_1712068882</t>
  </si>
  <si>
    <t>zy3_train_14021116731580467</t>
  </si>
  <si>
    <t>zy3_train_1712127767</t>
  </si>
  <si>
    <t>zy3_train_1712060769</t>
  </si>
  <si>
    <t>zy3_train_1712042385</t>
  </si>
  <si>
    <t>zy3_train_14122947614039626</t>
  </si>
  <si>
    <t>zy3_train_17062222776751076</t>
  </si>
  <si>
    <t>zy3_train_15050461784323516</t>
  </si>
  <si>
    <t>zy3_train_1706198857</t>
  </si>
  <si>
    <t>zy3_train_17062933126784549</t>
  </si>
  <si>
    <t>zy3_train_1712129286</t>
  </si>
  <si>
    <t>zy3_train_1712015552</t>
  </si>
  <si>
    <t>zy3_train_17041847416343942</t>
  </si>
  <si>
    <t>zy3_train_15051987634366958</t>
  </si>
  <si>
    <t>zy3_train_16082972985350449</t>
  </si>
  <si>
    <t>zy3_train_14020807671575483</t>
  </si>
  <si>
    <t>zy3_train_1712120613</t>
  </si>
  <si>
    <t>zy3_train_1712069548</t>
  </si>
  <si>
    <t>zy3_train_1712046687</t>
  </si>
  <si>
    <t>zy3_train_1712123204</t>
  </si>
  <si>
    <t>zy3_train_1706198777</t>
  </si>
  <si>
    <t>zy3_train_1712126499</t>
  </si>
  <si>
    <t>zy3_train_16090872015385630</t>
  </si>
  <si>
    <t>zy3_train_1712060652</t>
  </si>
  <si>
    <t>zy3_train_17042000586366983</t>
  </si>
  <si>
    <t>zy3_train_1712047189</t>
  </si>
  <si>
    <t>zy3_train_1712042135</t>
  </si>
  <si>
    <t>zy3_train_1712126282</t>
  </si>
  <si>
    <t>zy3_train_16121214025860670</t>
  </si>
  <si>
    <t>zy3_train_14112676463953715</t>
  </si>
  <si>
    <t>zy3_train_1712125916</t>
  </si>
  <si>
    <t>zy3_train_1712121398</t>
  </si>
  <si>
    <t>zy3_train_1712122198</t>
  </si>
  <si>
    <t>zy3_train_17091456237172228</t>
  </si>
  <si>
    <t>zy3_train_1712121870</t>
  </si>
  <si>
    <t>zy3_train_1712045174</t>
  </si>
  <si>
    <t>zy3_train_1712114013</t>
  </si>
  <si>
    <t>zy3_train_1712041772</t>
  </si>
  <si>
    <t>zy3_train_1712116628</t>
  </si>
  <si>
    <t>zy3_train_1712128478</t>
  </si>
  <si>
    <t>zy3_train_1712122008</t>
  </si>
  <si>
    <t>zy3_train_1712064296</t>
  </si>
  <si>
    <t>zy3_train_1712128024</t>
  </si>
  <si>
    <t>zy3_train_1712076423</t>
  </si>
  <si>
    <t>zy3_train_1712126411</t>
  </si>
  <si>
    <t>zy3_train_17111788497448829</t>
  </si>
  <si>
    <t>zy3_train_17120712597531860</t>
  </si>
  <si>
    <t>zy3_train_1712127623</t>
  </si>
  <si>
    <t>zy3_train_1712048824</t>
  </si>
  <si>
    <t>zy3_train_17042089736367046</t>
  </si>
  <si>
    <t>zy3_train_1712124982</t>
  </si>
  <si>
    <t>zy3_train_1712128229</t>
  </si>
  <si>
    <t>zy3_train_1712129373</t>
  </si>
  <si>
    <t>zy3_train_16092345965444931</t>
  </si>
  <si>
    <t>zy3_train_1712123995</t>
  </si>
  <si>
    <t>zy3_train_1712122097</t>
  </si>
  <si>
    <t>zy3_train_1712049717</t>
  </si>
  <si>
    <t>zy3_train_1706192713</t>
  </si>
  <si>
    <t>zy3_train_1712048236</t>
  </si>
  <si>
    <t>zy3_train_1712125963</t>
  </si>
  <si>
    <t>zy3_train_1712126907</t>
  </si>
  <si>
    <t>zy3_train_1712049754</t>
  </si>
  <si>
    <t>zy3_train_1712128918</t>
  </si>
  <si>
    <t>zy3_train_1712045891</t>
  </si>
  <si>
    <t>zy3_train_1712124036</t>
  </si>
  <si>
    <t>zy3_train_1712048204</t>
  </si>
  <si>
    <t>zy3_train_1712123944</t>
  </si>
  <si>
    <t>zy3_train_1712120889</t>
  </si>
  <si>
    <t>zy3_train_1712046035</t>
  </si>
  <si>
    <t>zy3_train_14112058483921882</t>
  </si>
  <si>
    <t>zy3_train_1712015277</t>
  </si>
  <si>
    <t>zy3_train_1706194902</t>
  </si>
  <si>
    <t>zy3_train_1711215885</t>
  </si>
  <si>
    <t>zy3_train_1712043675</t>
  </si>
  <si>
    <t>zy3_train_1712123681</t>
  </si>
  <si>
    <t>zy3_train_1712126019</t>
  </si>
  <si>
    <t>zy3_train_1712127549</t>
  </si>
  <si>
    <t>zy3_train_1711211325</t>
  </si>
  <si>
    <t>zy3_train_17110657447396609</t>
  </si>
  <si>
    <t>zy3_train_17062255796751083</t>
  </si>
  <si>
    <t>zy3_train_17122502647613920</t>
  </si>
  <si>
    <t>zy3_train_1609237958</t>
  </si>
  <si>
    <t>zy3_train_1712122997</t>
  </si>
  <si>
    <t>zy3_train_1712128580</t>
  </si>
  <si>
    <t>zy3_train_1609231928</t>
  </si>
  <si>
    <t>zy3_train_1712128511</t>
  </si>
  <si>
    <t>zy3_train_17080376036943234</t>
  </si>
  <si>
    <t>zy3_train_17041825546343931</t>
  </si>
  <si>
    <t>zy3_train_1711210451</t>
  </si>
  <si>
    <t>zy3_train_17042725366418646</t>
  </si>
  <si>
    <t>zy3_train_1711211606</t>
  </si>
  <si>
    <t>zy3_train_1210315468591953</t>
  </si>
  <si>
    <t>zy3_train_1712113501</t>
  </si>
  <si>
    <t>zy3_train_17121849767553886</t>
  </si>
  <si>
    <t>zy3_train_17041161186425178</t>
  </si>
  <si>
    <t>zy3_train_1706198158</t>
  </si>
  <si>
    <t>zy3_train_1205199638235233</t>
  </si>
  <si>
    <t>zy3_train_17041115226382353</t>
  </si>
  <si>
    <t>zy3_train_1706153980</t>
  </si>
  <si>
    <t>zy3_train_17042553206415852</t>
  </si>
  <si>
    <t>zy3_train_13071310141108522</t>
  </si>
  <si>
    <t>zy3_train_17042564626415523</t>
  </si>
  <si>
    <t>zy3_train_14060577703396398</t>
  </si>
  <si>
    <t>zy3_train_16051759075098984</t>
  </si>
  <si>
    <t>zy3_train_17041133336382330</t>
  </si>
  <si>
    <t>zy3_train_1303156301872724</t>
  </si>
  <si>
    <t>zy3_train_15012121584084790</t>
  </si>
  <si>
    <t>zy3_train_17120177657504539</t>
  </si>
  <si>
    <t>zy3_train_1712118502</t>
  </si>
  <si>
    <t>zy3_train_1609232855</t>
  </si>
  <si>
    <t>zy3_train_17012277836044602</t>
  </si>
  <si>
    <t>zy3_train_1712019369</t>
  </si>
  <si>
    <t>zy3_train_1712118687</t>
  </si>
  <si>
    <t>zy3_train_1712119384</t>
  </si>
  <si>
    <t>zy3_train_1712125418</t>
  </si>
  <si>
    <t>zy3_train_14121797223988205</t>
  </si>
  <si>
    <t>zy3_train_1712115356</t>
  </si>
  <si>
    <t>zy3_train_1706157731</t>
  </si>
  <si>
    <t>zy3_train_1712010073</t>
  </si>
  <si>
    <t>zy3_train_1711213249</t>
  </si>
  <si>
    <t>zy3_train_1609230301</t>
  </si>
  <si>
    <t>zy3_train_1710177084</t>
  </si>
  <si>
    <t>zy3_train_1710174747</t>
  </si>
  <si>
    <t>zy3_train_1712110579</t>
  </si>
  <si>
    <t>zy3_train_17101849847322975</t>
  </si>
  <si>
    <t>zy3_train_14112058503919781</t>
  </si>
  <si>
    <t>zy3_train_17042778266418650</t>
  </si>
  <si>
    <t>zy3_train_14120165633954060</t>
  </si>
  <si>
    <t>zy3_train_16102400785553324</t>
  </si>
  <si>
    <t>zy3_train_14112183753944996</t>
  </si>
  <si>
    <t>zy3_train_1210290160586232</t>
  </si>
  <si>
    <t>zy3_train_17042552596415577</t>
  </si>
  <si>
    <t>zy3_train_1712011771</t>
  </si>
  <si>
    <t>zy3_train_17032348016275067</t>
  </si>
  <si>
    <t>zy3_train_1712112118</t>
  </si>
  <si>
    <t>zy3_train_1711218658</t>
  </si>
  <si>
    <t>zy3_train_1609238908</t>
  </si>
  <si>
    <t>zy3_train_17041101236382351</t>
  </si>
  <si>
    <t>zy3_train_17042537416415819</t>
  </si>
  <si>
    <t>zy3_train_17091422397172296</t>
  </si>
  <si>
    <t>zy3_train_17020878486096639</t>
  </si>
  <si>
    <t>zy3_train_17040744346354862</t>
  </si>
  <si>
    <t>zy3_train_17032328336275058</t>
  </si>
  <si>
    <t>zy3_train_1205199637235232</t>
  </si>
  <si>
    <t>zy3_train_13121312011443590</t>
  </si>
  <si>
    <t>zy3_train_1609231218</t>
  </si>
  <si>
    <t>zy3_train_1609231502</t>
  </si>
  <si>
    <t>zy3_train_17020646196107840</t>
  </si>
  <si>
    <t>zy3_train_1706190030</t>
  </si>
  <si>
    <t>zy3_train_1711210256</t>
  </si>
  <si>
    <t>zy3_train_1711215376</t>
  </si>
  <si>
    <t>zy3_train_1711216358</t>
  </si>
  <si>
    <t>zy3_train_1712110319</t>
  </si>
  <si>
    <t>zy3_train_1712113056</t>
  </si>
  <si>
    <t>zy3_train_1712116907</t>
  </si>
  <si>
    <t>zy3_train_1712117628</t>
  </si>
  <si>
    <t>zy3_train_1712117740</t>
  </si>
  <si>
    <t>zy3_train_1712118336</t>
  </si>
  <si>
    <t>zy3_train_1712127282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</si>
</sst>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2">
    <font>
      <sz val="11"/>
      <color theme="1"/>
      <name val="宋体"/>
      <charset val="134"/>
      <scheme val="minor"/>
    </font>
    <font>
      <b/>
      <sz val="11"/>
      <name val="宋体"/>
      <charset val="134"/>
      <scheme val="minor"/>
    </font>
    <font>
      <sz val="11"/>
      <color rgb="FFFF0000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7">
    <fill>
      <patternFill patternType="none"/>
    </fill>
    <fill>
      <patternFill patternType="gray125"/>
    </fill>
    <fill>
      <patternFill patternType="solid">
        <fgColor theme="8" tint="0.8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3" fillId="0" borderId="0" applyNumberForma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0" fillId="7" borderId="2" applyNumberFormat="0" applyFont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3" applyNumberFormat="0" applyFill="0" applyAlignment="0" applyProtection="0">
      <alignment vertical="center"/>
    </xf>
    <xf numFmtId="0" fontId="9" fillId="0" borderId="3" applyNumberFormat="0" applyFill="0" applyAlignment="0" applyProtection="0">
      <alignment vertical="center"/>
    </xf>
    <xf numFmtId="0" fontId="10" fillId="0" borderId="4" applyNumberFormat="0" applyFill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8" borderId="5" applyNumberFormat="0" applyAlignment="0" applyProtection="0">
      <alignment vertical="center"/>
    </xf>
    <xf numFmtId="0" fontId="12" fillId="9" borderId="6" applyNumberFormat="0" applyAlignment="0" applyProtection="0">
      <alignment vertical="center"/>
    </xf>
    <xf numFmtId="0" fontId="13" fillId="9" borderId="5" applyNumberFormat="0" applyAlignment="0" applyProtection="0">
      <alignment vertical="center"/>
    </xf>
    <xf numFmtId="0" fontId="14" fillId="10" borderId="7" applyNumberFormat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7" fillId="11" borderId="0" applyNumberFormat="0" applyBorder="0" applyAlignment="0" applyProtection="0">
      <alignment vertical="center"/>
    </xf>
    <xf numFmtId="0" fontId="18" fillId="12" borderId="0" applyNumberFormat="0" applyBorder="0" applyAlignment="0" applyProtection="0">
      <alignment vertical="center"/>
    </xf>
    <xf numFmtId="0" fontId="19" fillId="13" borderId="0" applyNumberFormat="0" applyBorder="0" applyAlignment="0" applyProtection="0">
      <alignment vertical="center"/>
    </xf>
    <xf numFmtId="0" fontId="20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0" fillId="17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0" fillId="21" borderId="0" applyNumberFormat="0" applyBorder="0" applyAlignment="0" applyProtection="0">
      <alignment vertical="center"/>
    </xf>
    <xf numFmtId="0" fontId="20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0" fillId="25" borderId="0" applyNumberFormat="0" applyBorder="0" applyAlignment="0" applyProtection="0">
      <alignment vertical="center"/>
    </xf>
    <xf numFmtId="0" fontId="20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0" fillId="29" borderId="0" applyNumberFormat="0" applyBorder="0" applyAlignment="0" applyProtection="0">
      <alignment vertical="center"/>
    </xf>
    <xf numFmtId="0" fontId="20" fillId="5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0" fillId="32" borderId="0" applyNumberFormat="0" applyBorder="0" applyAlignment="0" applyProtection="0">
      <alignment vertical="center"/>
    </xf>
    <xf numFmtId="0" fontId="20" fillId="33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0" fillId="36" borderId="0" applyNumberFormat="0" applyBorder="0" applyAlignment="0" applyProtection="0">
      <alignment vertical="center"/>
    </xf>
  </cellStyleXfs>
  <cellXfs count="9">
    <xf numFmtId="0" fontId="0" fillId="0" borderId="0" xfId="0"/>
    <xf numFmtId="0" fontId="1" fillId="0" borderId="1" xfId="0" applyFont="1" applyBorder="1" applyAlignment="1">
      <alignment horizontal="center" vertical="top"/>
    </xf>
    <xf numFmtId="0" fontId="0" fillId="2" borderId="0" xfId="0" applyFill="1"/>
    <xf numFmtId="0" fontId="0" fillId="3" borderId="0" xfId="0" applyFill="1"/>
    <xf numFmtId="0" fontId="0" fillId="4" borderId="0" xfId="0" applyFill="1"/>
    <xf numFmtId="0" fontId="2" fillId="4" borderId="0" xfId="0" applyFont="1" applyFill="1"/>
    <xf numFmtId="0" fontId="0" fillId="5" borderId="0" xfId="0" applyFill="1"/>
    <xf numFmtId="0" fontId="0" fillId="0" borderId="0" xfId="0" applyFill="1"/>
    <xf numFmtId="0" fontId="0" fillId="6" borderId="0" xfId="0" applyFill="1"/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9.png"/><Relationship Id="rId98" Type="http://schemas.openxmlformats.org/officeDocument/2006/relationships/image" Target="media/image98.png"/><Relationship Id="rId97" Type="http://schemas.openxmlformats.org/officeDocument/2006/relationships/image" Target="media/image97.png"/><Relationship Id="rId96" Type="http://schemas.openxmlformats.org/officeDocument/2006/relationships/image" Target="media/image96.png"/><Relationship Id="rId95" Type="http://schemas.openxmlformats.org/officeDocument/2006/relationships/image" Target="media/image95.png"/><Relationship Id="rId94" Type="http://schemas.openxmlformats.org/officeDocument/2006/relationships/image" Target="media/image94.png"/><Relationship Id="rId93" Type="http://schemas.openxmlformats.org/officeDocument/2006/relationships/image" Target="media/image93.png"/><Relationship Id="rId92" Type="http://schemas.openxmlformats.org/officeDocument/2006/relationships/image" Target="media/image92.png"/><Relationship Id="rId91" Type="http://schemas.openxmlformats.org/officeDocument/2006/relationships/image" Target="media/image91.png"/><Relationship Id="rId90" Type="http://schemas.openxmlformats.org/officeDocument/2006/relationships/image" Target="media/image90.png"/><Relationship Id="rId9" Type="http://schemas.openxmlformats.org/officeDocument/2006/relationships/image" Target="media/image9.png"/><Relationship Id="rId89" Type="http://schemas.openxmlformats.org/officeDocument/2006/relationships/image" Target="media/image89.png"/><Relationship Id="rId88" Type="http://schemas.openxmlformats.org/officeDocument/2006/relationships/image" Target="media/image88.png"/><Relationship Id="rId87" Type="http://schemas.openxmlformats.org/officeDocument/2006/relationships/image" Target="media/image87.png"/><Relationship Id="rId86" Type="http://schemas.openxmlformats.org/officeDocument/2006/relationships/image" Target="media/image86.png"/><Relationship Id="rId85" Type="http://schemas.openxmlformats.org/officeDocument/2006/relationships/image" Target="media/image85.png"/><Relationship Id="rId84" Type="http://schemas.openxmlformats.org/officeDocument/2006/relationships/image" Target="media/image84.png"/><Relationship Id="rId83" Type="http://schemas.openxmlformats.org/officeDocument/2006/relationships/image" Target="media/image83.png"/><Relationship Id="rId82" Type="http://schemas.openxmlformats.org/officeDocument/2006/relationships/image" Target="media/image82.png"/><Relationship Id="rId81" Type="http://schemas.openxmlformats.org/officeDocument/2006/relationships/image" Target="media/image81.png"/><Relationship Id="rId80" Type="http://schemas.openxmlformats.org/officeDocument/2006/relationships/image" Target="media/image80.png"/><Relationship Id="rId8" Type="http://schemas.openxmlformats.org/officeDocument/2006/relationships/image" Target="media/image8.png"/><Relationship Id="rId79" Type="http://schemas.openxmlformats.org/officeDocument/2006/relationships/image" Target="media/image79.png"/><Relationship Id="rId78" Type="http://schemas.openxmlformats.org/officeDocument/2006/relationships/image" Target="media/image78.png"/><Relationship Id="rId77" Type="http://schemas.openxmlformats.org/officeDocument/2006/relationships/image" Target="media/image77.png"/><Relationship Id="rId76" Type="http://schemas.openxmlformats.org/officeDocument/2006/relationships/image" Target="media/image76.png"/><Relationship Id="rId75" Type="http://schemas.openxmlformats.org/officeDocument/2006/relationships/image" Target="media/image75.png"/><Relationship Id="rId74" Type="http://schemas.openxmlformats.org/officeDocument/2006/relationships/image" Target="media/image74.png"/><Relationship Id="rId73" Type="http://schemas.openxmlformats.org/officeDocument/2006/relationships/image" Target="media/image73.png"/><Relationship Id="rId72" Type="http://schemas.openxmlformats.org/officeDocument/2006/relationships/image" Target="media/image72.png"/><Relationship Id="rId71" Type="http://schemas.openxmlformats.org/officeDocument/2006/relationships/image" Target="media/image71.png"/><Relationship Id="rId70" Type="http://schemas.openxmlformats.org/officeDocument/2006/relationships/image" Target="media/image70.png"/><Relationship Id="rId7" Type="http://schemas.openxmlformats.org/officeDocument/2006/relationships/image" Target="media/image7.png"/><Relationship Id="rId69" Type="http://schemas.openxmlformats.org/officeDocument/2006/relationships/image" Target="media/image69.png"/><Relationship Id="rId68" Type="http://schemas.openxmlformats.org/officeDocument/2006/relationships/image" Target="media/image68.png"/><Relationship Id="rId67" Type="http://schemas.openxmlformats.org/officeDocument/2006/relationships/image" Target="media/image67.png"/><Relationship Id="rId66" Type="http://schemas.openxmlformats.org/officeDocument/2006/relationships/image" Target="media/image66.png"/><Relationship Id="rId65" Type="http://schemas.openxmlformats.org/officeDocument/2006/relationships/image" Target="media/image65.pn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png"/><Relationship Id="rId59" Type="http://schemas.openxmlformats.org/officeDocument/2006/relationships/image" Target="media/image59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0" Type="http://schemas.openxmlformats.org/officeDocument/2006/relationships/image" Target="media/image500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9" Type="http://schemas.openxmlformats.org/officeDocument/2006/relationships/image" Target="media/image499.png"/><Relationship Id="rId498" Type="http://schemas.openxmlformats.org/officeDocument/2006/relationships/image" Target="media/image498.png"/><Relationship Id="rId497" Type="http://schemas.openxmlformats.org/officeDocument/2006/relationships/image" Target="media/image497.png"/><Relationship Id="rId496" Type="http://schemas.openxmlformats.org/officeDocument/2006/relationships/image" Target="media/image496.png"/><Relationship Id="rId495" Type="http://schemas.openxmlformats.org/officeDocument/2006/relationships/image" Target="media/image495.png"/><Relationship Id="rId494" Type="http://schemas.openxmlformats.org/officeDocument/2006/relationships/image" Target="media/image494.png"/><Relationship Id="rId493" Type="http://schemas.openxmlformats.org/officeDocument/2006/relationships/image" Target="media/image493.png"/><Relationship Id="rId492" Type="http://schemas.openxmlformats.org/officeDocument/2006/relationships/image" Target="media/image492.png"/><Relationship Id="rId491" Type="http://schemas.openxmlformats.org/officeDocument/2006/relationships/image" Target="media/image491.png"/><Relationship Id="rId490" Type="http://schemas.openxmlformats.org/officeDocument/2006/relationships/image" Target="media/image490.png"/><Relationship Id="rId49" Type="http://schemas.openxmlformats.org/officeDocument/2006/relationships/image" Target="media/image49.png"/><Relationship Id="rId489" Type="http://schemas.openxmlformats.org/officeDocument/2006/relationships/image" Target="media/image489.png"/><Relationship Id="rId488" Type="http://schemas.openxmlformats.org/officeDocument/2006/relationships/image" Target="media/image488.png"/><Relationship Id="rId487" Type="http://schemas.openxmlformats.org/officeDocument/2006/relationships/image" Target="media/image487.png"/><Relationship Id="rId486" Type="http://schemas.openxmlformats.org/officeDocument/2006/relationships/image" Target="media/image486.png"/><Relationship Id="rId485" Type="http://schemas.openxmlformats.org/officeDocument/2006/relationships/image" Target="media/image485.png"/><Relationship Id="rId484" Type="http://schemas.openxmlformats.org/officeDocument/2006/relationships/image" Target="media/image484.png"/><Relationship Id="rId483" Type="http://schemas.openxmlformats.org/officeDocument/2006/relationships/image" Target="media/image483.png"/><Relationship Id="rId482" Type="http://schemas.openxmlformats.org/officeDocument/2006/relationships/image" Target="media/image482.png"/><Relationship Id="rId481" Type="http://schemas.openxmlformats.org/officeDocument/2006/relationships/image" Target="media/image481.png"/><Relationship Id="rId480" Type="http://schemas.openxmlformats.org/officeDocument/2006/relationships/image" Target="media/image480.png"/><Relationship Id="rId48" Type="http://schemas.openxmlformats.org/officeDocument/2006/relationships/image" Target="media/image48.png"/><Relationship Id="rId479" Type="http://schemas.openxmlformats.org/officeDocument/2006/relationships/image" Target="media/image479.png"/><Relationship Id="rId478" Type="http://schemas.openxmlformats.org/officeDocument/2006/relationships/image" Target="media/image478.png"/><Relationship Id="rId477" Type="http://schemas.openxmlformats.org/officeDocument/2006/relationships/image" Target="media/image477.png"/><Relationship Id="rId476" Type="http://schemas.openxmlformats.org/officeDocument/2006/relationships/image" Target="media/image476.png"/><Relationship Id="rId475" Type="http://schemas.openxmlformats.org/officeDocument/2006/relationships/image" Target="media/image475.png"/><Relationship Id="rId474" Type="http://schemas.openxmlformats.org/officeDocument/2006/relationships/image" Target="media/image474.png"/><Relationship Id="rId473" Type="http://schemas.openxmlformats.org/officeDocument/2006/relationships/image" Target="media/image473.png"/><Relationship Id="rId472" Type="http://schemas.openxmlformats.org/officeDocument/2006/relationships/image" Target="media/image472.png"/><Relationship Id="rId471" Type="http://schemas.openxmlformats.org/officeDocument/2006/relationships/image" Target="media/image471.png"/><Relationship Id="rId470" Type="http://schemas.openxmlformats.org/officeDocument/2006/relationships/image" Target="media/image470.png"/><Relationship Id="rId47" Type="http://schemas.openxmlformats.org/officeDocument/2006/relationships/image" Target="media/image47.png"/><Relationship Id="rId469" Type="http://schemas.openxmlformats.org/officeDocument/2006/relationships/image" Target="media/image469.png"/><Relationship Id="rId468" Type="http://schemas.openxmlformats.org/officeDocument/2006/relationships/image" Target="media/image468.png"/><Relationship Id="rId467" Type="http://schemas.openxmlformats.org/officeDocument/2006/relationships/image" Target="media/image467.png"/><Relationship Id="rId466" Type="http://schemas.openxmlformats.org/officeDocument/2006/relationships/image" Target="media/image466.png"/><Relationship Id="rId465" Type="http://schemas.openxmlformats.org/officeDocument/2006/relationships/image" Target="media/image465.png"/><Relationship Id="rId464" Type="http://schemas.openxmlformats.org/officeDocument/2006/relationships/image" Target="media/image464.png"/><Relationship Id="rId463" Type="http://schemas.openxmlformats.org/officeDocument/2006/relationships/image" Target="media/image463.png"/><Relationship Id="rId462" Type="http://schemas.openxmlformats.org/officeDocument/2006/relationships/image" Target="media/image462.png"/><Relationship Id="rId461" Type="http://schemas.openxmlformats.org/officeDocument/2006/relationships/image" Target="media/image461.png"/><Relationship Id="rId460" Type="http://schemas.openxmlformats.org/officeDocument/2006/relationships/image" Target="media/image460.png"/><Relationship Id="rId46" Type="http://schemas.openxmlformats.org/officeDocument/2006/relationships/image" Target="media/image46.png"/><Relationship Id="rId459" Type="http://schemas.openxmlformats.org/officeDocument/2006/relationships/image" Target="media/image459.png"/><Relationship Id="rId458" Type="http://schemas.openxmlformats.org/officeDocument/2006/relationships/image" Target="media/image458.png"/><Relationship Id="rId457" Type="http://schemas.openxmlformats.org/officeDocument/2006/relationships/image" Target="media/image457.png"/><Relationship Id="rId456" Type="http://schemas.openxmlformats.org/officeDocument/2006/relationships/image" Target="media/image456.png"/><Relationship Id="rId455" Type="http://schemas.openxmlformats.org/officeDocument/2006/relationships/image" Target="media/image455.png"/><Relationship Id="rId454" Type="http://schemas.openxmlformats.org/officeDocument/2006/relationships/image" Target="media/image454.png"/><Relationship Id="rId453" Type="http://schemas.openxmlformats.org/officeDocument/2006/relationships/image" Target="media/image453.png"/><Relationship Id="rId452" Type="http://schemas.openxmlformats.org/officeDocument/2006/relationships/image" Target="media/image452.png"/><Relationship Id="rId451" Type="http://schemas.openxmlformats.org/officeDocument/2006/relationships/image" Target="media/image451.png"/><Relationship Id="rId450" Type="http://schemas.openxmlformats.org/officeDocument/2006/relationships/image" Target="media/image450.png"/><Relationship Id="rId45" Type="http://schemas.openxmlformats.org/officeDocument/2006/relationships/image" Target="media/image45.png"/><Relationship Id="rId449" Type="http://schemas.openxmlformats.org/officeDocument/2006/relationships/image" Target="media/image449.png"/><Relationship Id="rId448" Type="http://schemas.openxmlformats.org/officeDocument/2006/relationships/image" Target="media/image448.png"/><Relationship Id="rId447" Type="http://schemas.openxmlformats.org/officeDocument/2006/relationships/image" Target="media/image447.png"/><Relationship Id="rId446" Type="http://schemas.openxmlformats.org/officeDocument/2006/relationships/image" Target="media/image446.png"/><Relationship Id="rId445" Type="http://schemas.openxmlformats.org/officeDocument/2006/relationships/image" Target="media/image445.png"/><Relationship Id="rId444" Type="http://schemas.openxmlformats.org/officeDocument/2006/relationships/image" Target="media/image444.png"/><Relationship Id="rId443" Type="http://schemas.openxmlformats.org/officeDocument/2006/relationships/image" Target="media/image443.png"/><Relationship Id="rId442" Type="http://schemas.openxmlformats.org/officeDocument/2006/relationships/image" Target="media/image442.png"/><Relationship Id="rId441" Type="http://schemas.openxmlformats.org/officeDocument/2006/relationships/image" Target="media/image441.png"/><Relationship Id="rId440" Type="http://schemas.openxmlformats.org/officeDocument/2006/relationships/image" Target="media/image440.png"/><Relationship Id="rId44" Type="http://schemas.openxmlformats.org/officeDocument/2006/relationships/image" Target="media/image44.png"/><Relationship Id="rId439" Type="http://schemas.openxmlformats.org/officeDocument/2006/relationships/image" Target="media/image439.png"/><Relationship Id="rId438" Type="http://schemas.openxmlformats.org/officeDocument/2006/relationships/image" Target="media/image438.png"/><Relationship Id="rId437" Type="http://schemas.openxmlformats.org/officeDocument/2006/relationships/image" Target="media/image437.png"/><Relationship Id="rId436" Type="http://schemas.openxmlformats.org/officeDocument/2006/relationships/image" Target="media/image436.png"/><Relationship Id="rId435" Type="http://schemas.openxmlformats.org/officeDocument/2006/relationships/image" Target="media/image435.png"/><Relationship Id="rId434" Type="http://schemas.openxmlformats.org/officeDocument/2006/relationships/image" Target="media/image434.png"/><Relationship Id="rId433" Type="http://schemas.openxmlformats.org/officeDocument/2006/relationships/image" Target="media/image433.png"/><Relationship Id="rId432" Type="http://schemas.openxmlformats.org/officeDocument/2006/relationships/image" Target="media/image432.png"/><Relationship Id="rId431" Type="http://schemas.openxmlformats.org/officeDocument/2006/relationships/image" Target="media/image431.png"/><Relationship Id="rId430" Type="http://schemas.openxmlformats.org/officeDocument/2006/relationships/image" Target="media/image430.png"/><Relationship Id="rId43" Type="http://schemas.openxmlformats.org/officeDocument/2006/relationships/image" Target="media/image43.png"/><Relationship Id="rId429" Type="http://schemas.openxmlformats.org/officeDocument/2006/relationships/image" Target="media/image429.png"/><Relationship Id="rId428" Type="http://schemas.openxmlformats.org/officeDocument/2006/relationships/image" Target="media/image428.png"/><Relationship Id="rId427" Type="http://schemas.openxmlformats.org/officeDocument/2006/relationships/image" Target="media/image427.png"/><Relationship Id="rId426" Type="http://schemas.openxmlformats.org/officeDocument/2006/relationships/image" Target="media/image426.png"/><Relationship Id="rId425" Type="http://schemas.openxmlformats.org/officeDocument/2006/relationships/image" Target="media/image425.png"/><Relationship Id="rId424" Type="http://schemas.openxmlformats.org/officeDocument/2006/relationships/image" Target="media/image424.png"/><Relationship Id="rId423" Type="http://schemas.openxmlformats.org/officeDocument/2006/relationships/image" Target="media/image423.png"/><Relationship Id="rId422" Type="http://schemas.openxmlformats.org/officeDocument/2006/relationships/image" Target="media/image422.png"/><Relationship Id="rId421" Type="http://schemas.openxmlformats.org/officeDocument/2006/relationships/image" Target="media/image421.png"/><Relationship Id="rId420" Type="http://schemas.openxmlformats.org/officeDocument/2006/relationships/image" Target="media/image420.png"/><Relationship Id="rId42" Type="http://schemas.openxmlformats.org/officeDocument/2006/relationships/image" Target="media/image42.png"/><Relationship Id="rId419" Type="http://schemas.openxmlformats.org/officeDocument/2006/relationships/image" Target="media/image419.png"/><Relationship Id="rId418" Type="http://schemas.openxmlformats.org/officeDocument/2006/relationships/image" Target="media/image418.png"/><Relationship Id="rId417" Type="http://schemas.openxmlformats.org/officeDocument/2006/relationships/image" Target="media/image417.png"/><Relationship Id="rId416" Type="http://schemas.openxmlformats.org/officeDocument/2006/relationships/image" Target="media/image416.png"/><Relationship Id="rId415" Type="http://schemas.openxmlformats.org/officeDocument/2006/relationships/image" Target="media/image415.png"/><Relationship Id="rId414" Type="http://schemas.openxmlformats.org/officeDocument/2006/relationships/image" Target="media/image414.png"/><Relationship Id="rId413" Type="http://schemas.openxmlformats.org/officeDocument/2006/relationships/image" Target="media/image413.png"/><Relationship Id="rId412" Type="http://schemas.openxmlformats.org/officeDocument/2006/relationships/image" Target="media/image412.png"/><Relationship Id="rId411" Type="http://schemas.openxmlformats.org/officeDocument/2006/relationships/image" Target="media/image411.png"/><Relationship Id="rId410" Type="http://schemas.openxmlformats.org/officeDocument/2006/relationships/image" Target="media/image410.png"/><Relationship Id="rId41" Type="http://schemas.openxmlformats.org/officeDocument/2006/relationships/image" Target="media/image41.png"/><Relationship Id="rId409" Type="http://schemas.openxmlformats.org/officeDocument/2006/relationships/image" Target="media/image409.png"/><Relationship Id="rId408" Type="http://schemas.openxmlformats.org/officeDocument/2006/relationships/image" Target="media/image408.png"/><Relationship Id="rId407" Type="http://schemas.openxmlformats.org/officeDocument/2006/relationships/image" Target="media/image407.png"/><Relationship Id="rId406" Type="http://schemas.openxmlformats.org/officeDocument/2006/relationships/image" Target="media/image406.png"/><Relationship Id="rId405" Type="http://schemas.openxmlformats.org/officeDocument/2006/relationships/image" Target="media/image405.png"/><Relationship Id="rId404" Type="http://schemas.openxmlformats.org/officeDocument/2006/relationships/image" Target="media/image404.png"/><Relationship Id="rId403" Type="http://schemas.openxmlformats.org/officeDocument/2006/relationships/image" Target="media/image403.png"/><Relationship Id="rId402" Type="http://schemas.openxmlformats.org/officeDocument/2006/relationships/image" Target="media/image402.png"/><Relationship Id="rId401" Type="http://schemas.openxmlformats.org/officeDocument/2006/relationships/image" Target="media/image401.png"/><Relationship Id="rId400" Type="http://schemas.openxmlformats.org/officeDocument/2006/relationships/image" Target="media/image400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9" Type="http://schemas.openxmlformats.org/officeDocument/2006/relationships/image" Target="media/image399.png"/><Relationship Id="rId398" Type="http://schemas.openxmlformats.org/officeDocument/2006/relationships/image" Target="media/image398.png"/><Relationship Id="rId397" Type="http://schemas.openxmlformats.org/officeDocument/2006/relationships/image" Target="media/image397.png"/><Relationship Id="rId396" Type="http://schemas.openxmlformats.org/officeDocument/2006/relationships/image" Target="media/image396.png"/><Relationship Id="rId395" Type="http://schemas.openxmlformats.org/officeDocument/2006/relationships/image" Target="media/image395.png"/><Relationship Id="rId394" Type="http://schemas.openxmlformats.org/officeDocument/2006/relationships/image" Target="media/image394.png"/><Relationship Id="rId393" Type="http://schemas.openxmlformats.org/officeDocument/2006/relationships/image" Target="media/image393.png"/><Relationship Id="rId392" Type="http://schemas.openxmlformats.org/officeDocument/2006/relationships/image" Target="media/image392.png"/><Relationship Id="rId391" Type="http://schemas.openxmlformats.org/officeDocument/2006/relationships/image" Target="media/image391.png"/><Relationship Id="rId390" Type="http://schemas.openxmlformats.org/officeDocument/2006/relationships/image" Target="media/image390.png"/><Relationship Id="rId39" Type="http://schemas.openxmlformats.org/officeDocument/2006/relationships/image" Target="media/image39.png"/><Relationship Id="rId389" Type="http://schemas.openxmlformats.org/officeDocument/2006/relationships/image" Target="media/image389.png"/><Relationship Id="rId388" Type="http://schemas.openxmlformats.org/officeDocument/2006/relationships/image" Target="media/image388.png"/><Relationship Id="rId387" Type="http://schemas.openxmlformats.org/officeDocument/2006/relationships/image" Target="media/image387.png"/><Relationship Id="rId386" Type="http://schemas.openxmlformats.org/officeDocument/2006/relationships/image" Target="media/image386.png"/><Relationship Id="rId385" Type="http://schemas.openxmlformats.org/officeDocument/2006/relationships/image" Target="media/image385.png"/><Relationship Id="rId384" Type="http://schemas.openxmlformats.org/officeDocument/2006/relationships/image" Target="media/image384.png"/><Relationship Id="rId383" Type="http://schemas.openxmlformats.org/officeDocument/2006/relationships/image" Target="media/image383.png"/><Relationship Id="rId382" Type="http://schemas.openxmlformats.org/officeDocument/2006/relationships/image" Target="media/image382.png"/><Relationship Id="rId381" Type="http://schemas.openxmlformats.org/officeDocument/2006/relationships/image" Target="media/image381.png"/><Relationship Id="rId380" Type="http://schemas.openxmlformats.org/officeDocument/2006/relationships/image" Target="media/image380.png"/><Relationship Id="rId38" Type="http://schemas.openxmlformats.org/officeDocument/2006/relationships/image" Target="media/image38.png"/><Relationship Id="rId379" Type="http://schemas.openxmlformats.org/officeDocument/2006/relationships/image" Target="media/image379.png"/><Relationship Id="rId378" Type="http://schemas.openxmlformats.org/officeDocument/2006/relationships/image" Target="media/image378.png"/><Relationship Id="rId377" Type="http://schemas.openxmlformats.org/officeDocument/2006/relationships/image" Target="media/image377.png"/><Relationship Id="rId376" Type="http://schemas.openxmlformats.org/officeDocument/2006/relationships/image" Target="media/image376.png"/><Relationship Id="rId375" Type="http://schemas.openxmlformats.org/officeDocument/2006/relationships/image" Target="media/image375.png"/><Relationship Id="rId374" Type="http://schemas.openxmlformats.org/officeDocument/2006/relationships/image" Target="media/image374.png"/><Relationship Id="rId373" Type="http://schemas.openxmlformats.org/officeDocument/2006/relationships/image" Target="media/image373.png"/><Relationship Id="rId372" Type="http://schemas.openxmlformats.org/officeDocument/2006/relationships/image" Target="media/image372.png"/><Relationship Id="rId371" Type="http://schemas.openxmlformats.org/officeDocument/2006/relationships/image" Target="media/image371.png"/><Relationship Id="rId370" Type="http://schemas.openxmlformats.org/officeDocument/2006/relationships/image" Target="media/image370.png"/><Relationship Id="rId37" Type="http://schemas.openxmlformats.org/officeDocument/2006/relationships/image" Target="media/image37.png"/><Relationship Id="rId369" Type="http://schemas.openxmlformats.org/officeDocument/2006/relationships/image" Target="media/image369.png"/><Relationship Id="rId368" Type="http://schemas.openxmlformats.org/officeDocument/2006/relationships/image" Target="media/image368.png"/><Relationship Id="rId367" Type="http://schemas.openxmlformats.org/officeDocument/2006/relationships/image" Target="media/image367.png"/><Relationship Id="rId366" Type="http://schemas.openxmlformats.org/officeDocument/2006/relationships/image" Target="media/image366.png"/><Relationship Id="rId365" Type="http://schemas.openxmlformats.org/officeDocument/2006/relationships/image" Target="media/image365.png"/><Relationship Id="rId364" Type="http://schemas.openxmlformats.org/officeDocument/2006/relationships/image" Target="media/image364.png"/><Relationship Id="rId363" Type="http://schemas.openxmlformats.org/officeDocument/2006/relationships/image" Target="media/image363.png"/><Relationship Id="rId362" Type="http://schemas.openxmlformats.org/officeDocument/2006/relationships/image" Target="media/image362.png"/><Relationship Id="rId361" Type="http://schemas.openxmlformats.org/officeDocument/2006/relationships/image" Target="media/image361.png"/><Relationship Id="rId360" Type="http://schemas.openxmlformats.org/officeDocument/2006/relationships/image" Target="media/image360.png"/><Relationship Id="rId36" Type="http://schemas.openxmlformats.org/officeDocument/2006/relationships/image" Target="media/image36.png"/><Relationship Id="rId359" Type="http://schemas.openxmlformats.org/officeDocument/2006/relationships/image" Target="media/image359.png"/><Relationship Id="rId358" Type="http://schemas.openxmlformats.org/officeDocument/2006/relationships/image" Target="media/image358.png"/><Relationship Id="rId357" Type="http://schemas.openxmlformats.org/officeDocument/2006/relationships/image" Target="media/image357.png"/><Relationship Id="rId356" Type="http://schemas.openxmlformats.org/officeDocument/2006/relationships/image" Target="media/image356.png"/><Relationship Id="rId355" Type="http://schemas.openxmlformats.org/officeDocument/2006/relationships/image" Target="media/image355.png"/><Relationship Id="rId354" Type="http://schemas.openxmlformats.org/officeDocument/2006/relationships/image" Target="media/image354.png"/><Relationship Id="rId353" Type="http://schemas.openxmlformats.org/officeDocument/2006/relationships/image" Target="media/image353.png"/><Relationship Id="rId352" Type="http://schemas.openxmlformats.org/officeDocument/2006/relationships/image" Target="media/image352.png"/><Relationship Id="rId351" Type="http://schemas.openxmlformats.org/officeDocument/2006/relationships/image" Target="media/image351.png"/><Relationship Id="rId350" Type="http://schemas.openxmlformats.org/officeDocument/2006/relationships/image" Target="media/image350.png"/><Relationship Id="rId35" Type="http://schemas.openxmlformats.org/officeDocument/2006/relationships/image" Target="media/image35.png"/><Relationship Id="rId349" Type="http://schemas.openxmlformats.org/officeDocument/2006/relationships/image" Target="media/image349.png"/><Relationship Id="rId348" Type="http://schemas.openxmlformats.org/officeDocument/2006/relationships/image" Target="media/image348.png"/><Relationship Id="rId347" Type="http://schemas.openxmlformats.org/officeDocument/2006/relationships/image" Target="media/image347.png"/><Relationship Id="rId346" Type="http://schemas.openxmlformats.org/officeDocument/2006/relationships/image" Target="media/image346.png"/><Relationship Id="rId345" Type="http://schemas.openxmlformats.org/officeDocument/2006/relationships/image" Target="media/image345.png"/><Relationship Id="rId344" Type="http://schemas.openxmlformats.org/officeDocument/2006/relationships/image" Target="media/image344.png"/><Relationship Id="rId343" Type="http://schemas.openxmlformats.org/officeDocument/2006/relationships/image" Target="media/image343.png"/><Relationship Id="rId342" Type="http://schemas.openxmlformats.org/officeDocument/2006/relationships/image" Target="media/image342.png"/><Relationship Id="rId341" Type="http://schemas.openxmlformats.org/officeDocument/2006/relationships/image" Target="media/image341.png"/><Relationship Id="rId340" Type="http://schemas.openxmlformats.org/officeDocument/2006/relationships/image" Target="media/image340.png"/><Relationship Id="rId34" Type="http://schemas.openxmlformats.org/officeDocument/2006/relationships/image" Target="media/image34.png"/><Relationship Id="rId339" Type="http://schemas.openxmlformats.org/officeDocument/2006/relationships/image" Target="media/image339.png"/><Relationship Id="rId338" Type="http://schemas.openxmlformats.org/officeDocument/2006/relationships/image" Target="media/image338.png"/><Relationship Id="rId337" Type="http://schemas.openxmlformats.org/officeDocument/2006/relationships/image" Target="media/image337.png"/><Relationship Id="rId336" Type="http://schemas.openxmlformats.org/officeDocument/2006/relationships/image" Target="media/image336.png"/><Relationship Id="rId335" Type="http://schemas.openxmlformats.org/officeDocument/2006/relationships/image" Target="media/image335.png"/><Relationship Id="rId334" Type="http://schemas.openxmlformats.org/officeDocument/2006/relationships/image" Target="media/image334.png"/><Relationship Id="rId333" Type="http://schemas.openxmlformats.org/officeDocument/2006/relationships/image" Target="media/image333.png"/><Relationship Id="rId332" Type="http://schemas.openxmlformats.org/officeDocument/2006/relationships/image" Target="media/image332.png"/><Relationship Id="rId331" Type="http://schemas.openxmlformats.org/officeDocument/2006/relationships/image" Target="media/image331.png"/><Relationship Id="rId330" Type="http://schemas.openxmlformats.org/officeDocument/2006/relationships/image" Target="media/image330.png"/><Relationship Id="rId33" Type="http://schemas.openxmlformats.org/officeDocument/2006/relationships/image" Target="media/image33.png"/><Relationship Id="rId329" Type="http://schemas.openxmlformats.org/officeDocument/2006/relationships/image" Target="media/image329.png"/><Relationship Id="rId328" Type="http://schemas.openxmlformats.org/officeDocument/2006/relationships/image" Target="media/image328.png"/><Relationship Id="rId327" Type="http://schemas.openxmlformats.org/officeDocument/2006/relationships/image" Target="media/image327.png"/><Relationship Id="rId326" Type="http://schemas.openxmlformats.org/officeDocument/2006/relationships/image" Target="media/image326.png"/><Relationship Id="rId325" Type="http://schemas.openxmlformats.org/officeDocument/2006/relationships/image" Target="media/image325.png"/><Relationship Id="rId324" Type="http://schemas.openxmlformats.org/officeDocument/2006/relationships/image" Target="media/image324.png"/><Relationship Id="rId323" Type="http://schemas.openxmlformats.org/officeDocument/2006/relationships/image" Target="media/image323.png"/><Relationship Id="rId322" Type="http://schemas.openxmlformats.org/officeDocument/2006/relationships/image" Target="media/image322.png"/><Relationship Id="rId321" Type="http://schemas.openxmlformats.org/officeDocument/2006/relationships/image" Target="media/image321.png"/><Relationship Id="rId320" Type="http://schemas.openxmlformats.org/officeDocument/2006/relationships/image" Target="media/image320.png"/><Relationship Id="rId32" Type="http://schemas.openxmlformats.org/officeDocument/2006/relationships/image" Target="media/image32.png"/><Relationship Id="rId319" Type="http://schemas.openxmlformats.org/officeDocument/2006/relationships/image" Target="media/image319.png"/><Relationship Id="rId318" Type="http://schemas.openxmlformats.org/officeDocument/2006/relationships/image" Target="media/image318.png"/><Relationship Id="rId317" Type="http://schemas.openxmlformats.org/officeDocument/2006/relationships/image" Target="media/image317.png"/><Relationship Id="rId316" Type="http://schemas.openxmlformats.org/officeDocument/2006/relationships/image" Target="media/image316.png"/><Relationship Id="rId315" Type="http://schemas.openxmlformats.org/officeDocument/2006/relationships/image" Target="media/image315.png"/><Relationship Id="rId314" Type="http://schemas.openxmlformats.org/officeDocument/2006/relationships/image" Target="media/image314.png"/><Relationship Id="rId313" Type="http://schemas.openxmlformats.org/officeDocument/2006/relationships/image" Target="media/image313.png"/><Relationship Id="rId312" Type="http://schemas.openxmlformats.org/officeDocument/2006/relationships/image" Target="media/image312.png"/><Relationship Id="rId311" Type="http://schemas.openxmlformats.org/officeDocument/2006/relationships/image" Target="media/image311.png"/><Relationship Id="rId310" Type="http://schemas.openxmlformats.org/officeDocument/2006/relationships/image" Target="media/image310.png"/><Relationship Id="rId31" Type="http://schemas.openxmlformats.org/officeDocument/2006/relationships/image" Target="media/image31.png"/><Relationship Id="rId309" Type="http://schemas.openxmlformats.org/officeDocument/2006/relationships/image" Target="media/image309.png"/><Relationship Id="rId308" Type="http://schemas.openxmlformats.org/officeDocument/2006/relationships/image" Target="media/image308.png"/><Relationship Id="rId307" Type="http://schemas.openxmlformats.org/officeDocument/2006/relationships/image" Target="media/image307.png"/><Relationship Id="rId306" Type="http://schemas.openxmlformats.org/officeDocument/2006/relationships/image" Target="media/image306.png"/><Relationship Id="rId305" Type="http://schemas.openxmlformats.org/officeDocument/2006/relationships/image" Target="media/image305.png"/><Relationship Id="rId304" Type="http://schemas.openxmlformats.org/officeDocument/2006/relationships/image" Target="media/image304.png"/><Relationship Id="rId303" Type="http://schemas.openxmlformats.org/officeDocument/2006/relationships/image" Target="media/image303.png"/><Relationship Id="rId302" Type="http://schemas.openxmlformats.org/officeDocument/2006/relationships/image" Target="media/image302.png"/><Relationship Id="rId301" Type="http://schemas.openxmlformats.org/officeDocument/2006/relationships/image" Target="media/image301.png"/><Relationship Id="rId300" Type="http://schemas.openxmlformats.org/officeDocument/2006/relationships/image" Target="media/image300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9" Type="http://schemas.openxmlformats.org/officeDocument/2006/relationships/image" Target="media/image299.png"/><Relationship Id="rId298" Type="http://schemas.openxmlformats.org/officeDocument/2006/relationships/image" Target="media/image298.png"/><Relationship Id="rId297" Type="http://schemas.openxmlformats.org/officeDocument/2006/relationships/image" Target="media/image297.png"/><Relationship Id="rId296" Type="http://schemas.openxmlformats.org/officeDocument/2006/relationships/image" Target="media/image296.png"/><Relationship Id="rId295" Type="http://schemas.openxmlformats.org/officeDocument/2006/relationships/image" Target="media/image295.png"/><Relationship Id="rId294" Type="http://schemas.openxmlformats.org/officeDocument/2006/relationships/image" Target="media/image294.png"/><Relationship Id="rId293" Type="http://schemas.openxmlformats.org/officeDocument/2006/relationships/image" Target="media/image293.png"/><Relationship Id="rId292" Type="http://schemas.openxmlformats.org/officeDocument/2006/relationships/image" Target="media/image292.png"/><Relationship Id="rId291" Type="http://schemas.openxmlformats.org/officeDocument/2006/relationships/image" Target="media/image291.png"/><Relationship Id="rId290" Type="http://schemas.openxmlformats.org/officeDocument/2006/relationships/image" Target="media/image290.png"/><Relationship Id="rId29" Type="http://schemas.openxmlformats.org/officeDocument/2006/relationships/image" Target="media/image29.png"/><Relationship Id="rId289" Type="http://schemas.openxmlformats.org/officeDocument/2006/relationships/image" Target="media/image289.png"/><Relationship Id="rId288" Type="http://schemas.openxmlformats.org/officeDocument/2006/relationships/image" Target="media/image288.png"/><Relationship Id="rId287" Type="http://schemas.openxmlformats.org/officeDocument/2006/relationships/image" Target="media/image287.png"/><Relationship Id="rId286" Type="http://schemas.openxmlformats.org/officeDocument/2006/relationships/image" Target="media/image286.png"/><Relationship Id="rId285" Type="http://schemas.openxmlformats.org/officeDocument/2006/relationships/image" Target="media/image285.png"/><Relationship Id="rId284" Type="http://schemas.openxmlformats.org/officeDocument/2006/relationships/image" Target="media/image284.png"/><Relationship Id="rId283" Type="http://schemas.openxmlformats.org/officeDocument/2006/relationships/image" Target="media/image283.png"/><Relationship Id="rId282" Type="http://schemas.openxmlformats.org/officeDocument/2006/relationships/image" Target="media/image282.png"/><Relationship Id="rId281" Type="http://schemas.openxmlformats.org/officeDocument/2006/relationships/image" Target="media/image281.png"/><Relationship Id="rId280" Type="http://schemas.openxmlformats.org/officeDocument/2006/relationships/image" Target="media/image280.png"/><Relationship Id="rId28" Type="http://schemas.openxmlformats.org/officeDocument/2006/relationships/image" Target="media/image28.png"/><Relationship Id="rId279" Type="http://schemas.openxmlformats.org/officeDocument/2006/relationships/image" Target="media/image279.png"/><Relationship Id="rId278" Type="http://schemas.openxmlformats.org/officeDocument/2006/relationships/image" Target="media/image278.png"/><Relationship Id="rId277" Type="http://schemas.openxmlformats.org/officeDocument/2006/relationships/image" Target="media/image277.png"/><Relationship Id="rId276" Type="http://schemas.openxmlformats.org/officeDocument/2006/relationships/image" Target="media/image276.png"/><Relationship Id="rId275" Type="http://schemas.openxmlformats.org/officeDocument/2006/relationships/image" Target="media/image275.png"/><Relationship Id="rId274" Type="http://schemas.openxmlformats.org/officeDocument/2006/relationships/image" Target="media/image274.png"/><Relationship Id="rId273" Type="http://schemas.openxmlformats.org/officeDocument/2006/relationships/image" Target="media/image273.png"/><Relationship Id="rId272" Type="http://schemas.openxmlformats.org/officeDocument/2006/relationships/image" Target="media/image272.png"/><Relationship Id="rId271" Type="http://schemas.openxmlformats.org/officeDocument/2006/relationships/image" Target="media/image271.png"/><Relationship Id="rId270" Type="http://schemas.openxmlformats.org/officeDocument/2006/relationships/image" Target="media/image270.png"/><Relationship Id="rId27" Type="http://schemas.openxmlformats.org/officeDocument/2006/relationships/image" Target="media/image27.png"/><Relationship Id="rId269" Type="http://schemas.openxmlformats.org/officeDocument/2006/relationships/image" Target="media/image269.png"/><Relationship Id="rId268" Type="http://schemas.openxmlformats.org/officeDocument/2006/relationships/image" Target="media/image268.png"/><Relationship Id="rId267" Type="http://schemas.openxmlformats.org/officeDocument/2006/relationships/image" Target="media/image267.png"/><Relationship Id="rId266" Type="http://schemas.openxmlformats.org/officeDocument/2006/relationships/image" Target="media/image266.png"/><Relationship Id="rId265" Type="http://schemas.openxmlformats.org/officeDocument/2006/relationships/image" Target="media/image265.png"/><Relationship Id="rId264" Type="http://schemas.openxmlformats.org/officeDocument/2006/relationships/image" Target="media/image264.png"/><Relationship Id="rId263" Type="http://schemas.openxmlformats.org/officeDocument/2006/relationships/image" Target="media/image263.png"/><Relationship Id="rId262" Type="http://schemas.openxmlformats.org/officeDocument/2006/relationships/image" Target="media/image262.png"/><Relationship Id="rId261" Type="http://schemas.openxmlformats.org/officeDocument/2006/relationships/image" Target="media/image261.png"/><Relationship Id="rId260" Type="http://schemas.openxmlformats.org/officeDocument/2006/relationships/image" Target="media/image260.png"/><Relationship Id="rId26" Type="http://schemas.openxmlformats.org/officeDocument/2006/relationships/image" Target="media/image26.png"/><Relationship Id="rId259" Type="http://schemas.openxmlformats.org/officeDocument/2006/relationships/image" Target="media/image259.png"/><Relationship Id="rId258" Type="http://schemas.openxmlformats.org/officeDocument/2006/relationships/image" Target="media/image258.png"/><Relationship Id="rId257" Type="http://schemas.openxmlformats.org/officeDocument/2006/relationships/image" Target="media/image257.png"/><Relationship Id="rId256" Type="http://schemas.openxmlformats.org/officeDocument/2006/relationships/image" Target="media/image256.png"/><Relationship Id="rId255" Type="http://schemas.openxmlformats.org/officeDocument/2006/relationships/image" Target="media/image255.png"/><Relationship Id="rId254" Type="http://schemas.openxmlformats.org/officeDocument/2006/relationships/image" Target="media/image254.png"/><Relationship Id="rId253" Type="http://schemas.openxmlformats.org/officeDocument/2006/relationships/image" Target="media/image253.png"/><Relationship Id="rId252" Type="http://schemas.openxmlformats.org/officeDocument/2006/relationships/image" Target="media/image252.png"/><Relationship Id="rId251" Type="http://schemas.openxmlformats.org/officeDocument/2006/relationships/image" Target="media/image251.png"/><Relationship Id="rId250" Type="http://schemas.openxmlformats.org/officeDocument/2006/relationships/image" Target="media/image250.png"/><Relationship Id="rId25" Type="http://schemas.openxmlformats.org/officeDocument/2006/relationships/image" Target="media/image25.png"/><Relationship Id="rId249" Type="http://schemas.openxmlformats.org/officeDocument/2006/relationships/image" Target="media/image249.png"/><Relationship Id="rId248" Type="http://schemas.openxmlformats.org/officeDocument/2006/relationships/image" Target="media/image248.png"/><Relationship Id="rId247" Type="http://schemas.openxmlformats.org/officeDocument/2006/relationships/image" Target="media/image247.png"/><Relationship Id="rId246" Type="http://schemas.openxmlformats.org/officeDocument/2006/relationships/image" Target="media/image246.png"/><Relationship Id="rId245" Type="http://schemas.openxmlformats.org/officeDocument/2006/relationships/image" Target="media/image245.png"/><Relationship Id="rId244" Type="http://schemas.openxmlformats.org/officeDocument/2006/relationships/image" Target="media/image244.png"/><Relationship Id="rId243" Type="http://schemas.openxmlformats.org/officeDocument/2006/relationships/image" Target="media/image243.png"/><Relationship Id="rId242" Type="http://schemas.openxmlformats.org/officeDocument/2006/relationships/image" Target="media/image242.png"/><Relationship Id="rId241" Type="http://schemas.openxmlformats.org/officeDocument/2006/relationships/image" Target="media/image241.png"/><Relationship Id="rId240" Type="http://schemas.openxmlformats.org/officeDocument/2006/relationships/image" Target="media/image240.png"/><Relationship Id="rId24" Type="http://schemas.openxmlformats.org/officeDocument/2006/relationships/image" Target="media/image24.png"/><Relationship Id="rId239" Type="http://schemas.openxmlformats.org/officeDocument/2006/relationships/image" Target="media/image239.png"/><Relationship Id="rId238" Type="http://schemas.openxmlformats.org/officeDocument/2006/relationships/image" Target="media/image238.png"/><Relationship Id="rId237" Type="http://schemas.openxmlformats.org/officeDocument/2006/relationships/image" Target="media/image237.png"/><Relationship Id="rId236" Type="http://schemas.openxmlformats.org/officeDocument/2006/relationships/image" Target="media/image236.png"/><Relationship Id="rId235" Type="http://schemas.openxmlformats.org/officeDocument/2006/relationships/image" Target="media/image235.png"/><Relationship Id="rId234" Type="http://schemas.openxmlformats.org/officeDocument/2006/relationships/image" Target="media/image234.png"/><Relationship Id="rId233" Type="http://schemas.openxmlformats.org/officeDocument/2006/relationships/image" Target="media/image233.png"/><Relationship Id="rId232" Type="http://schemas.openxmlformats.org/officeDocument/2006/relationships/image" Target="media/image232.png"/><Relationship Id="rId231" Type="http://schemas.openxmlformats.org/officeDocument/2006/relationships/image" Target="media/image231.png"/><Relationship Id="rId230" Type="http://schemas.openxmlformats.org/officeDocument/2006/relationships/image" Target="media/image230.png"/><Relationship Id="rId23" Type="http://schemas.openxmlformats.org/officeDocument/2006/relationships/image" Target="media/image23.png"/><Relationship Id="rId229" Type="http://schemas.openxmlformats.org/officeDocument/2006/relationships/image" Target="media/image229.png"/><Relationship Id="rId228" Type="http://schemas.openxmlformats.org/officeDocument/2006/relationships/image" Target="media/image228.png"/><Relationship Id="rId227" Type="http://schemas.openxmlformats.org/officeDocument/2006/relationships/image" Target="media/image227.png"/><Relationship Id="rId226" Type="http://schemas.openxmlformats.org/officeDocument/2006/relationships/image" Target="media/image226.png"/><Relationship Id="rId225" Type="http://schemas.openxmlformats.org/officeDocument/2006/relationships/image" Target="media/image225.png"/><Relationship Id="rId224" Type="http://schemas.openxmlformats.org/officeDocument/2006/relationships/image" Target="media/image224.png"/><Relationship Id="rId223" Type="http://schemas.openxmlformats.org/officeDocument/2006/relationships/image" Target="media/image223.png"/><Relationship Id="rId222" Type="http://schemas.openxmlformats.org/officeDocument/2006/relationships/image" Target="media/image222.png"/><Relationship Id="rId221" Type="http://schemas.openxmlformats.org/officeDocument/2006/relationships/image" Target="media/image221.png"/><Relationship Id="rId220" Type="http://schemas.openxmlformats.org/officeDocument/2006/relationships/image" Target="media/image220.png"/><Relationship Id="rId22" Type="http://schemas.openxmlformats.org/officeDocument/2006/relationships/image" Target="media/image22.png"/><Relationship Id="rId219" Type="http://schemas.openxmlformats.org/officeDocument/2006/relationships/image" Target="media/image219.png"/><Relationship Id="rId218" Type="http://schemas.openxmlformats.org/officeDocument/2006/relationships/image" Target="media/image218.png"/><Relationship Id="rId217" Type="http://schemas.openxmlformats.org/officeDocument/2006/relationships/image" Target="media/image217.png"/><Relationship Id="rId216" Type="http://schemas.openxmlformats.org/officeDocument/2006/relationships/image" Target="media/image216.png"/><Relationship Id="rId215" Type="http://schemas.openxmlformats.org/officeDocument/2006/relationships/image" Target="media/image215.png"/><Relationship Id="rId214" Type="http://schemas.openxmlformats.org/officeDocument/2006/relationships/image" Target="media/image214.png"/><Relationship Id="rId213" Type="http://schemas.openxmlformats.org/officeDocument/2006/relationships/image" Target="media/image213.png"/><Relationship Id="rId212" Type="http://schemas.openxmlformats.org/officeDocument/2006/relationships/image" Target="media/image212.png"/><Relationship Id="rId211" Type="http://schemas.openxmlformats.org/officeDocument/2006/relationships/image" Target="media/image211.png"/><Relationship Id="rId210" Type="http://schemas.openxmlformats.org/officeDocument/2006/relationships/image" Target="media/image210.png"/><Relationship Id="rId21" Type="http://schemas.openxmlformats.org/officeDocument/2006/relationships/image" Target="media/image21.png"/><Relationship Id="rId209" Type="http://schemas.openxmlformats.org/officeDocument/2006/relationships/image" Target="media/image209.png"/><Relationship Id="rId208" Type="http://schemas.openxmlformats.org/officeDocument/2006/relationships/image" Target="media/image208.png"/><Relationship Id="rId207" Type="http://schemas.openxmlformats.org/officeDocument/2006/relationships/image" Target="media/image207.png"/><Relationship Id="rId206" Type="http://schemas.openxmlformats.org/officeDocument/2006/relationships/image" Target="media/image206.png"/><Relationship Id="rId205" Type="http://schemas.openxmlformats.org/officeDocument/2006/relationships/image" Target="media/image205.png"/><Relationship Id="rId204" Type="http://schemas.openxmlformats.org/officeDocument/2006/relationships/image" Target="media/image204.png"/><Relationship Id="rId203" Type="http://schemas.openxmlformats.org/officeDocument/2006/relationships/image" Target="media/image203.png"/><Relationship Id="rId202" Type="http://schemas.openxmlformats.org/officeDocument/2006/relationships/image" Target="media/image202.png"/><Relationship Id="rId201" Type="http://schemas.openxmlformats.org/officeDocument/2006/relationships/image" Target="media/image201.png"/><Relationship Id="rId200" Type="http://schemas.openxmlformats.org/officeDocument/2006/relationships/image" Target="media/image200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9" Type="http://schemas.openxmlformats.org/officeDocument/2006/relationships/image" Target="media/image199.png"/><Relationship Id="rId198" Type="http://schemas.openxmlformats.org/officeDocument/2006/relationships/image" Target="media/image198.png"/><Relationship Id="rId197" Type="http://schemas.openxmlformats.org/officeDocument/2006/relationships/image" Target="media/image197.png"/><Relationship Id="rId196" Type="http://schemas.openxmlformats.org/officeDocument/2006/relationships/image" Target="media/image196.png"/><Relationship Id="rId195" Type="http://schemas.openxmlformats.org/officeDocument/2006/relationships/image" Target="media/image195.png"/><Relationship Id="rId194" Type="http://schemas.openxmlformats.org/officeDocument/2006/relationships/image" Target="media/image194.png"/><Relationship Id="rId193" Type="http://schemas.openxmlformats.org/officeDocument/2006/relationships/image" Target="media/image193.png"/><Relationship Id="rId192" Type="http://schemas.openxmlformats.org/officeDocument/2006/relationships/image" Target="media/image192.png"/><Relationship Id="rId191" Type="http://schemas.openxmlformats.org/officeDocument/2006/relationships/image" Target="media/image191.png"/><Relationship Id="rId190" Type="http://schemas.openxmlformats.org/officeDocument/2006/relationships/image" Target="media/image190.png"/><Relationship Id="rId19" Type="http://schemas.openxmlformats.org/officeDocument/2006/relationships/image" Target="media/image19.png"/><Relationship Id="rId189" Type="http://schemas.openxmlformats.org/officeDocument/2006/relationships/image" Target="media/image189.png"/><Relationship Id="rId188" Type="http://schemas.openxmlformats.org/officeDocument/2006/relationships/image" Target="media/image188.png"/><Relationship Id="rId187" Type="http://schemas.openxmlformats.org/officeDocument/2006/relationships/image" Target="media/image187.png"/><Relationship Id="rId186" Type="http://schemas.openxmlformats.org/officeDocument/2006/relationships/image" Target="media/image186.png"/><Relationship Id="rId185" Type="http://schemas.openxmlformats.org/officeDocument/2006/relationships/image" Target="media/image185.png"/><Relationship Id="rId184" Type="http://schemas.openxmlformats.org/officeDocument/2006/relationships/image" Target="media/image184.png"/><Relationship Id="rId183" Type="http://schemas.openxmlformats.org/officeDocument/2006/relationships/image" Target="media/image183.png"/><Relationship Id="rId182" Type="http://schemas.openxmlformats.org/officeDocument/2006/relationships/image" Target="media/image182.png"/><Relationship Id="rId181" Type="http://schemas.openxmlformats.org/officeDocument/2006/relationships/image" Target="media/image181.png"/><Relationship Id="rId180" Type="http://schemas.openxmlformats.org/officeDocument/2006/relationships/image" Target="media/image180.png"/><Relationship Id="rId18" Type="http://schemas.openxmlformats.org/officeDocument/2006/relationships/image" Target="media/image18.png"/><Relationship Id="rId179" Type="http://schemas.openxmlformats.org/officeDocument/2006/relationships/image" Target="media/image179.png"/><Relationship Id="rId178" Type="http://schemas.openxmlformats.org/officeDocument/2006/relationships/image" Target="media/image178.png"/><Relationship Id="rId177" Type="http://schemas.openxmlformats.org/officeDocument/2006/relationships/image" Target="media/image177.png"/><Relationship Id="rId176" Type="http://schemas.openxmlformats.org/officeDocument/2006/relationships/image" Target="media/image176.png"/><Relationship Id="rId175" Type="http://schemas.openxmlformats.org/officeDocument/2006/relationships/image" Target="media/image175.png"/><Relationship Id="rId174" Type="http://schemas.openxmlformats.org/officeDocument/2006/relationships/image" Target="media/image174.png"/><Relationship Id="rId173" Type="http://schemas.openxmlformats.org/officeDocument/2006/relationships/image" Target="media/image173.png"/><Relationship Id="rId172" Type="http://schemas.openxmlformats.org/officeDocument/2006/relationships/image" Target="media/image172.png"/><Relationship Id="rId171" Type="http://schemas.openxmlformats.org/officeDocument/2006/relationships/image" Target="media/image171.png"/><Relationship Id="rId170" Type="http://schemas.openxmlformats.org/officeDocument/2006/relationships/image" Target="media/image170.png"/><Relationship Id="rId17" Type="http://schemas.openxmlformats.org/officeDocument/2006/relationships/image" Target="media/image17.png"/><Relationship Id="rId169" Type="http://schemas.openxmlformats.org/officeDocument/2006/relationships/image" Target="media/image169.png"/><Relationship Id="rId168" Type="http://schemas.openxmlformats.org/officeDocument/2006/relationships/image" Target="media/image168.png"/><Relationship Id="rId167" Type="http://schemas.openxmlformats.org/officeDocument/2006/relationships/image" Target="media/image167.png"/><Relationship Id="rId166" Type="http://schemas.openxmlformats.org/officeDocument/2006/relationships/image" Target="media/image166.png"/><Relationship Id="rId165" Type="http://schemas.openxmlformats.org/officeDocument/2006/relationships/image" Target="media/image165.png"/><Relationship Id="rId164" Type="http://schemas.openxmlformats.org/officeDocument/2006/relationships/image" Target="media/image164.png"/><Relationship Id="rId163" Type="http://schemas.openxmlformats.org/officeDocument/2006/relationships/image" Target="media/image163.png"/><Relationship Id="rId162" Type="http://schemas.openxmlformats.org/officeDocument/2006/relationships/image" Target="media/image162.png"/><Relationship Id="rId161" Type="http://schemas.openxmlformats.org/officeDocument/2006/relationships/image" Target="media/image161.png"/><Relationship Id="rId160" Type="http://schemas.openxmlformats.org/officeDocument/2006/relationships/image" Target="media/image160.png"/><Relationship Id="rId16" Type="http://schemas.openxmlformats.org/officeDocument/2006/relationships/image" Target="media/image16.png"/><Relationship Id="rId159" Type="http://schemas.openxmlformats.org/officeDocument/2006/relationships/image" Target="media/image159.png"/><Relationship Id="rId158" Type="http://schemas.openxmlformats.org/officeDocument/2006/relationships/image" Target="media/image158.png"/><Relationship Id="rId157" Type="http://schemas.openxmlformats.org/officeDocument/2006/relationships/image" Target="media/image157.png"/><Relationship Id="rId156" Type="http://schemas.openxmlformats.org/officeDocument/2006/relationships/image" Target="media/image156.png"/><Relationship Id="rId155" Type="http://schemas.openxmlformats.org/officeDocument/2006/relationships/image" Target="media/image155.png"/><Relationship Id="rId154" Type="http://schemas.openxmlformats.org/officeDocument/2006/relationships/image" Target="media/image154.png"/><Relationship Id="rId153" Type="http://schemas.openxmlformats.org/officeDocument/2006/relationships/image" Target="media/image153.png"/><Relationship Id="rId152" Type="http://schemas.openxmlformats.org/officeDocument/2006/relationships/image" Target="media/image152.png"/><Relationship Id="rId151" Type="http://schemas.openxmlformats.org/officeDocument/2006/relationships/image" Target="media/image151.png"/><Relationship Id="rId150" Type="http://schemas.openxmlformats.org/officeDocument/2006/relationships/image" Target="media/image150.png"/><Relationship Id="rId15" Type="http://schemas.openxmlformats.org/officeDocument/2006/relationships/image" Target="media/image15.png"/><Relationship Id="rId149" Type="http://schemas.openxmlformats.org/officeDocument/2006/relationships/image" Target="media/image149.png"/><Relationship Id="rId148" Type="http://schemas.openxmlformats.org/officeDocument/2006/relationships/image" Target="media/image148.png"/><Relationship Id="rId147" Type="http://schemas.openxmlformats.org/officeDocument/2006/relationships/image" Target="media/image147.png"/><Relationship Id="rId146" Type="http://schemas.openxmlformats.org/officeDocument/2006/relationships/image" Target="media/image146.png"/><Relationship Id="rId145" Type="http://schemas.openxmlformats.org/officeDocument/2006/relationships/image" Target="media/image145.png"/><Relationship Id="rId144" Type="http://schemas.openxmlformats.org/officeDocument/2006/relationships/image" Target="media/image144.png"/><Relationship Id="rId143" Type="http://schemas.openxmlformats.org/officeDocument/2006/relationships/image" Target="media/image143.png"/><Relationship Id="rId142" Type="http://schemas.openxmlformats.org/officeDocument/2006/relationships/image" Target="media/image142.png"/><Relationship Id="rId141" Type="http://schemas.openxmlformats.org/officeDocument/2006/relationships/image" Target="media/image141.png"/><Relationship Id="rId140" Type="http://schemas.openxmlformats.org/officeDocument/2006/relationships/image" Target="media/image140.png"/><Relationship Id="rId14" Type="http://schemas.openxmlformats.org/officeDocument/2006/relationships/image" Target="media/image14.png"/><Relationship Id="rId139" Type="http://schemas.openxmlformats.org/officeDocument/2006/relationships/image" Target="media/image139.png"/><Relationship Id="rId138" Type="http://schemas.openxmlformats.org/officeDocument/2006/relationships/image" Target="media/image138.png"/><Relationship Id="rId137" Type="http://schemas.openxmlformats.org/officeDocument/2006/relationships/image" Target="media/image137.png"/><Relationship Id="rId136" Type="http://schemas.openxmlformats.org/officeDocument/2006/relationships/image" Target="media/image136.png"/><Relationship Id="rId135" Type="http://schemas.openxmlformats.org/officeDocument/2006/relationships/image" Target="media/image135.png"/><Relationship Id="rId134" Type="http://schemas.openxmlformats.org/officeDocument/2006/relationships/image" Target="media/image134.png"/><Relationship Id="rId133" Type="http://schemas.openxmlformats.org/officeDocument/2006/relationships/image" Target="media/image133.png"/><Relationship Id="rId132" Type="http://schemas.openxmlformats.org/officeDocument/2006/relationships/image" Target="media/image132.png"/><Relationship Id="rId131" Type="http://schemas.openxmlformats.org/officeDocument/2006/relationships/image" Target="media/image131.png"/><Relationship Id="rId130" Type="http://schemas.openxmlformats.org/officeDocument/2006/relationships/image" Target="media/image130.png"/><Relationship Id="rId13" Type="http://schemas.openxmlformats.org/officeDocument/2006/relationships/image" Target="media/image13.png"/><Relationship Id="rId129" Type="http://schemas.openxmlformats.org/officeDocument/2006/relationships/image" Target="media/image129.png"/><Relationship Id="rId128" Type="http://schemas.openxmlformats.org/officeDocument/2006/relationships/image" Target="media/image128.png"/><Relationship Id="rId127" Type="http://schemas.openxmlformats.org/officeDocument/2006/relationships/image" Target="media/image127.png"/><Relationship Id="rId126" Type="http://schemas.openxmlformats.org/officeDocument/2006/relationships/image" Target="media/image126.png"/><Relationship Id="rId125" Type="http://schemas.openxmlformats.org/officeDocument/2006/relationships/image" Target="media/image125.png"/><Relationship Id="rId124" Type="http://schemas.openxmlformats.org/officeDocument/2006/relationships/image" Target="media/image124.png"/><Relationship Id="rId123" Type="http://schemas.openxmlformats.org/officeDocument/2006/relationships/image" Target="media/image123.png"/><Relationship Id="rId122" Type="http://schemas.openxmlformats.org/officeDocument/2006/relationships/image" Target="media/image122.png"/><Relationship Id="rId121" Type="http://schemas.openxmlformats.org/officeDocument/2006/relationships/image" Target="media/image121.png"/><Relationship Id="rId120" Type="http://schemas.openxmlformats.org/officeDocument/2006/relationships/image" Target="media/image120.png"/><Relationship Id="rId12" Type="http://schemas.openxmlformats.org/officeDocument/2006/relationships/image" Target="media/image12.png"/><Relationship Id="rId119" Type="http://schemas.openxmlformats.org/officeDocument/2006/relationships/image" Target="media/image119.png"/><Relationship Id="rId118" Type="http://schemas.openxmlformats.org/officeDocument/2006/relationships/image" Target="media/image118.png"/><Relationship Id="rId117" Type="http://schemas.openxmlformats.org/officeDocument/2006/relationships/image" Target="media/image117.png"/><Relationship Id="rId116" Type="http://schemas.openxmlformats.org/officeDocument/2006/relationships/image" Target="media/image116.png"/><Relationship Id="rId115" Type="http://schemas.openxmlformats.org/officeDocument/2006/relationships/image" Target="media/image115.png"/><Relationship Id="rId114" Type="http://schemas.openxmlformats.org/officeDocument/2006/relationships/image" Target="media/image114.png"/><Relationship Id="rId113" Type="http://schemas.openxmlformats.org/officeDocument/2006/relationships/image" Target="media/image113.png"/><Relationship Id="rId112" Type="http://schemas.openxmlformats.org/officeDocument/2006/relationships/image" Target="media/image112.png"/><Relationship Id="rId111" Type="http://schemas.openxmlformats.org/officeDocument/2006/relationships/image" Target="media/image111.png"/><Relationship Id="rId110" Type="http://schemas.openxmlformats.org/officeDocument/2006/relationships/image" Target="media/image110.png"/><Relationship Id="rId11" Type="http://schemas.openxmlformats.org/officeDocument/2006/relationships/image" Target="media/image11.png"/><Relationship Id="rId109" Type="http://schemas.openxmlformats.org/officeDocument/2006/relationships/image" Target="media/image109.png"/><Relationship Id="rId108" Type="http://schemas.openxmlformats.org/officeDocument/2006/relationships/image" Target="media/image108.png"/><Relationship Id="rId107" Type="http://schemas.openxmlformats.org/officeDocument/2006/relationships/image" Target="media/image107.png"/><Relationship Id="rId106" Type="http://schemas.openxmlformats.org/officeDocument/2006/relationships/image" Target="media/image106.png"/><Relationship Id="rId105" Type="http://schemas.openxmlformats.org/officeDocument/2006/relationships/image" Target="media/image105.png"/><Relationship Id="rId104" Type="http://schemas.openxmlformats.org/officeDocument/2006/relationships/image" Target="media/image104.png"/><Relationship Id="rId103" Type="http://schemas.openxmlformats.org/officeDocument/2006/relationships/image" Target="media/image103.png"/><Relationship Id="rId102" Type="http://schemas.openxmlformats.org/officeDocument/2006/relationships/image" Target="media/image102.png"/><Relationship Id="rId101" Type="http://schemas.openxmlformats.org/officeDocument/2006/relationships/image" Target="media/image101.png"/><Relationship Id="rId100" Type="http://schemas.openxmlformats.org/officeDocument/2006/relationships/image" Target="media/image100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www.wps.cn/officeDocument/2020/cellImage" Target="cellimages.xml"/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179"/>
  <sheetViews>
    <sheetView zoomScale="104" zoomScaleNormal="104" workbookViewId="0">
      <selection activeCell="J173" sqref="J173"/>
    </sheetView>
  </sheetViews>
  <sheetFormatPr defaultColWidth="9.23076923076923" defaultRowHeight="16.8" outlineLevelCol="3"/>
  <cols>
    <col min="1" max="1" width="46.6346153846154" customWidth="1"/>
    <col min="2" max="2" width="12.9230769230769"/>
  </cols>
  <sheetData>
    <row r="1" spans="1:4">
      <c r="A1" s="1" t="s">
        <v>0</v>
      </c>
      <c r="B1" s="1" t="s">
        <v>1</v>
      </c>
      <c r="C1" t="s">
        <v>2</v>
      </c>
      <c r="D1" t="s">
        <v>3</v>
      </c>
    </row>
    <row r="2" ht="41.1" spans="1:4">
      <c r="A2" s="2" t="s">
        <v>4</v>
      </c>
      <c r="B2" s="2">
        <v>0.930265465561224</v>
      </c>
      <c r="C2" s="2" t="str">
        <f>_xlfn.DISPIMG("ID_D82B18ABFD9041C8BF6C1EE483BECF71",1)</f>
        <v>=DISPIMG("ID_D82B18ABFD9041C8BF6C1EE483BECF71",1)</v>
      </c>
      <c r="D2" s="2" t="str">
        <f>_xlfn.DISPIMG("ID_0ACEF57F67084249A0873C37E9D03024",1)</f>
        <v>=DISPIMG("ID_0ACEF57F67084249A0873C37E9D03024",1)</v>
      </c>
    </row>
    <row r="3" ht="41.1" spans="1:4">
      <c r="A3" s="2" t="s">
        <v>5</v>
      </c>
      <c r="B3" s="2">
        <v>0.929109534438776</v>
      </c>
      <c r="C3" s="2" t="str">
        <f>_xlfn.DISPIMG("ID_64FDD19BE8954D9A863EBB2C1FE346CF",1)</f>
        <v>=DISPIMG("ID_64FDD19BE8954D9A863EBB2C1FE346CF",1)</v>
      </c>
      <c r="D3" s="2" t="str">
        <f>_xlfn.DISPIMG("ID_AC99EFE5F27649D3A933C2501705D357",1)</f>
        <v>=DISPIMG("ID_AC99EFE5F27649D3A933C2501705D357",1)</v>
      </c>
    </row>
    <row r="4" ht="41.1" spans="1:4">
      <c r="A4" s="2" t="s">
        <v>6</v>
      </c>
      <c r="B4" s="2">
        <v>0.852519132653061</v>
      </c>
      <c r="C4" s="2" t="str">
        <f>_xlfn.DISPIMG("ID_6FBA4B54F05C425BA8F49F0B4F5D3AD7",1)</f>
        <v>=DISPIMG("ID_6FBA4B54F05C425BA8F49F0B4F5D3AD7",1)</v>
      </c>
      <c r="D4" s="2" t="str">
        <f>_xlfn.DISPIMG("ID_F3BBE9C43B15485EAC3DEB42B72926CA",1)</f>
        <v>=DISPIMG("ID_F3BBE9C43B15485EAC3DEB42B72926CA",1)</v>
      </c>
    </row>
    <row r="5" ht="41.1" spans="1:4">
      <c r="A5" s="2" t="s">
        <v>7</v>
      </c>
      <c r="B5" s="2">
        <v>0.813436702806122</v>
      </c>
      <c r="C5" s="2" t="str">
        <f>_xlfn.DISPIMG("ID_CEC1DDD1DA5945C6B33D97A048A224D5",1)</f>
        <v>=DISPIMG("ID_CEC1DDD1DA5945C6B33D97A048A224D5",1)</v>
      </c>
      <c r="D5" s="2" t="str">
        <f>_xlfn.DISPIMG("ID_A18FFF3CB1F04E13A807F6A72334C463",1)</f>
        <v>=DISPIMG("ID_A18FFF3CB1F04E13A807F6A72334C463",1)</v>
      </c>
    </row>
    <row r="6" ht="41.1" spans="1:4">
      <c r="A6" s="2" t="s">
        <v>8</v>
      </c>
      <c r="B6" s="2">
        <v>0.798549107142857</v>
      </c>
      <c r="C6" s="2" t="str">
        <f>_xlfn.DISPIMG("ID_DA399FF379E9409EBC8859FD8F586D7F",1)</f>
        <v>=DISPIMG("ID_DA399FF379E9409EBC8859FD8F586D7F",1)</v>
      </c>
      <c r="D6" s="2" t="str">
        <f>_xlfn.DISPIMG("ID_E42497554C97451788DDEA85542AACA5",1)</f>
        <v>=DISPIMG("ID_E42497554C97451788DDEA85542AACA5",1)</v>
      </c>
    </row>
    <row r="7" ht="41.1" spans="1:4">
      <c r="A7" s="2" t="s">
        <v>9</v>
      </c>
      <c r="B7" s="2">
        <v>0.75894850127551</v>
      </c>
      <c r="C7" s="2" t="str">
        <f>_xlfn.DISPIMG("ID_7C61F8EFFDA947ADA771F8D11EF46F2A",1)</f>
        <v>=DISPIMG("ID_7C61F8EFFDA947ADA771F8D11EF46F2A",1)</v>
      </c>
      <c r="D7" s="2" t="str">
        <f>_xlfn.DISPIMG("ID_A2DCE899AAA448C3AEC68BD863A7292F",1)</f>
        <v>=DISPIMG("ID_A2DCE899AAA448C3AEC68BD863A7292F",1)</v>
      </c>
    </row>
    <row r="8" ht="41.1" spans="1:4">
      <c r="A8" s="2" t="s">
        <v>10</v>
      </c>
      <c r="B8" s="2">
        <v>0.750896843112245</v>
      </c>
      <c r="C8" s="2" t="str">
        <f>_xlfn.DISPIMG("ID_4DBA3D8A10B043BB823F904D9B5D33EC",1)</f>
        <v>=DISPIMG("ID_4DBA3D8A10B043BB823F904D9B5D33EC",1)</v>
      </c>
      <c r="D8" s="2" t="str">
        <f>_xlfn.DISPIMG("ID_FA6B3C556FB44E918A996198D480D7AB",1)</f>
        <v>=DISPIMG("ID_FA6B3C556FB44E918A996198D480D7AB",1)</v>
      </c>
    </row>
    <row r="9" ht="41.1" spans="1:4">
      <c r="A9" s="2" t="s">
        <v>11</v>
      </c>
      <c r="B9" s="2">
        <v>0.749501753826531</v>
      </c>
      <c r="C9" s="2" t="str">
        <f>_xlfn.DISPIMG("ID_1703426E91E948DE83DF22E02BBF1F1A",1)</f>
        <v>=DISPIMG("ID_1703426E91E948DE83DF22E02BBF1F1A",1)</v>
      </c>
      <c r="D9" s="2" t="str">
        <f>_xlfn.DISPIMG("ID_2ED1DC9AA7AB419E8B0F452FFBE685D3",1)</f>
        <v>=DISPIMG("ID_2ED1DC9AA7AB419E8B0F452FFBE685D3",1)</v>
      </c>
    </row>
    <row r="10" ht="41.1" spans="1:4">
      <c r="A10" s="2" t="s">
        <v>12</v>
      </c>
      <c r="B10" s="2">
        <v>0.733219068877551</v>
      </c>
      <c r="C10" s="2" t="str">
        <f>_xlfn.DISPIMG("ID_EE12214FE41A414180348677D37FBE5A",1)</f>
        <v>=DISPIMG("ID_EE12214FE41A414180348677D37FBE5A",1)</v>
      </c>
      <c r="D10" s="2" t="str">
        <f>_xlfn.DISPIMG("ID_C96652E4A5F845A4913C54B4662D466E",1)</f>
        <v>=DISPIMG("ID_C96652E4A5F845A4913C54B4662D466E",1)</v>
      </c>
    </row>
    <row r="11" ht="41.1" spans="1:4">
      <c r="A11" t="s">
        <v>13</v>
      </c>
      <c r="B11">
        <v>0.715182557397959</v>
      </c>
      <c r="C11" t="str">
        <f>_xlfn.DISPIMG("ID_25020E905D46414B966FDDD987891C57",1)</f>
        <v>=DISPIMG("ID_25020E905D46414B966FDDD987891C57",1)</v>
      </c>
      <c r="D11" t="str">
        <f>_xlfn.DISPIMG("ID_2DE9E7FE68BD4EEF886A8DF7A725D43E",1)</f>
        <v>=DISPIMG("ID_2DE9E7FE68BD4EEF886A8DF7A725D43E",1)</v>
      </c>
    </row>
    <row r="12" ht="41.1" spans="1:4">
      <c r="A12" t="s">
        <v>14</v>
      </c>
      <c r="B12">
        <v>0.714963329081633</v>
      </c>
      <c r="C12" t="str">
        <f>_xlfn.DISPIMG("ID_91F448935C9F437983CF25FC0B50F693",1)</f>
        <v>=DISPIMG("ID_91F448935C9F437983CF25FC0B50F693",1)</v>
      </c>
      <c r="D12" t="str">
        <f>_xlfn.DISPIMG("ID_5C49E95891354EF6BB2F74BAB88332B4",1)</f>
        <v>=DISPIMG("ID_5C49E95891354EF6BB2F74BAB88332B4",1)</v>
      </c>
    </row>
    <row r="13" ht="41.1" spans="1:4">
      <c r="A13" t="s">
        <v>15</v>
      </c>
      <c r="B13">
        <v>0.661511479591837</v>
      </c>
      <c r="C13" t="str">
        <f>_xlfn.DISPIMG("ID_EED8A3FFBDEC41E7B44020C251D90120",1)</f>
        <v>=DISPIMG("ID_EED8A3FFBDEC41E7B44020C251D90120",1)</v>
      </c>
      <c r="D13" t="str">
        <f>_xlfn.DISPIMG("ID_5E4C2B9945614B90BCE1CBE8B5E3E837",1)</f>
        <v>=DISPIMG("ID_5E4C2B9945614B90BCE1CBE8B5E3E837",1)</v>
      </c>
    </row>
    <row r="14" ht="41.1" spans="1:4">
      <c r="A14" t="s">
        <v>16</v>
      </c>
      <c r="B14">
        <v>0.624043367346939</v>
      </c>
      <c r="C14" t="str">
        <f>_xlfn.DISPIMG("ID_36E3ECB79A7441D29441E6F91C128E4D",1)</f>
        <v>=DISPIMG("ID_36E3ECB79A7441D29441E6F91C128E4D",1)</v>
      </c>
      <c r="D14" t="str">
        <f>_xlfn.DISPIMG("ID_2DF1D456633B40F5BC5E693AB582F31A",1)</f>
        <v>=DISPIMG("ID_2DF1D456633B40F5BC5E693AB582F31A",1)</v>
      </c>
    </row>
    <row r="15" ht="41.1" spans="1:4">
      <c r="A15" t="s">
        <v>17</v>
      </c>
      <c r="B15">
        <v>0.613042091836735</v>
      </c>
      <c r="C15" t="str">
        <f>_xlfn.DISPIMG("ID_6ACAB13B7F004D8F8C08B1A0246BC41C",1)</f>
        <v>=DISPIMG("ID_6ACAB13B7F004D8F8C08B1A0246BC41C",1)</v>
      </c>
      <c r="D15" t="str">
        <f>_xlfn.DISPIMG("ID_4F8593A0D9CF4CFE8EE8AA9BA8328C11",1)</f>
        <v>=DISPIMG("ID_4F8593A0D9CF4CFE8EE8AA9BA8328C11",1)</v>
      </c>
    </row>
    <row r="16" ht="41.1" spans="1:4">
      <c r="A16" t="s">
        <v>18</v>
      </c>
      <c r="B16">
        <v>0.587392378826531</v>
      </c>
      <c r="C16" t="str">
        <f>_xlfn.DISPIMG("ID_F8C500CA4C934223A63016E3613F93BB",1)</f>
        <v>=DISPIMG("ID_F8C500CA4C934223A63016E3613F93BB",1)</v>
      </c>
      <c r="D16" t="str">
        <f>_xlfn.DISPIMG("ID_5293D7C22F6B42B888AFD82F340EBA4A",1)</f>
        <v>=DISPIMG("ID_5293D7C22F6B42B888AFD82F340EBA4A",1)</v>
      </c>
    </row>
    <row r="17" ht="41.1" spans="1:4">
      <c r="A17" t="s">
        <v>19</v>
      </c>
      <c r="B17">
        <v>0.572903380102041</v>
      </c>
      <c r="C17" t="str">
        <f>_xlfn.DISPIMG("ID_F0ECDF6FD81A4A5AA0D5A7B51BF9BF0B",1)</f>
        <v>=DISPIMG("ID_F0ECDF6FD81A4A5AA0D5A7B51BF9BF0B",1)</v>
      </c>
      <c r="D17" t="str">
        <f>_xlfn.DISPIMG("ID_A873352CF91E423396CBB4A3C2918D39",1)</f>
        <v>=DISPIMG("ID_A873352CF91E423396CBB4A3C2918D39",1)</v>
      </c>
    </row>
    <row r="18" ht="41.1" spans="1:4">
      <c r="A18" t="s">
        <v>20</v>
      </c>
      <c r="B18">
        <v>0.556182238520408</v>
      </c>
      <c r="C18" t="str">
        <f>_xlfn.DISPIMG("ID_0B94C6D562074EE888501099BFC547C2",1)</f>
        <v>=DISPIMG("ID_0B94C6D562074EE888501099BFC547C2",1)</v>
      </c>
      <c r="D18" t="str">
        <f>_xlfn.DISPIMG("ID_E1F5D4DB150D4625AB326217E555E72C",1)</f>
        <v>=DISPIMG("ID_E1F5D4DB150D4625AB326217E555E72C",1)</v>
      </c>
    </row>
    <row r="19" ht="41.1" spans="1:4">
      <c r="A19" t="s">
        <v>21</v>
      </c>
      <c r="B19">
        <v>0.544822225765306</v>
      </c>
      <c r="C19" t="str">
        <f>_xlfn.DISPIMG("ID_E0D1A994694745DCA4C5B463BB4E39E1",1)</f>
        <v>=DISPIMG("ID_E0D1A994694745DCA4C5B463BB4E39E1",1)</v>
      </c>
      <c r="D19" t="str">
        <f>_xlfn.DISPIMG("ID_764DCFAC4D9F406B8713469272461241",1)</f>
        <v>=DISPIMG("ID_764DCFAC4D9F406B8713469272461241",1)</v>
      </c>
    </row>
    <row r="20" ht="41.1" spans="1:4">
      <c r="A20" t="s">
        <v>22</v>
      </c>
      <c r="B20">
        <v>0.539481026785714</v>
      </c>
      <c r="C20" t="str">
        <f>_xlfn.DISPIMG("ID_7C5EF40F7480430D890AF39F1AE4F653",1)</f>
        <v>=DISPIMG("ID_7C5EF40F7480430D890AF39F1AE4F653",1)</v>
      </c>
      <c r="D20" t="str">
        <f>_xlfn.DISPIMG("ID_9D28E098615E4885930E16708F60FABC",1)</f>
        <v>=DISPIMG("ID_9D28E098615E4885930E16708F60FABC",1)</v>
      </c>
    </row>
    <row r="21" ht="41.1" spans="1:4">
      <c r="A21" t="s">
        <v>23</v>
      </c>
      <c r="B21">
        <v>0.534040178571429</v>
      </c>
      <c r="C21" t="str">
        <f>_xlfn.DISPIMG("ID_F6C4D3AD0FE840A39E9DBCE521D0B8F8",1)</f>
        <v>=DISPIMG("ID_F6C4D3AD0FE840A39E9DBCE521D0B8F8",1)</v>
      </c>
      <c r="D21" t="str">
        <f>_xlfn.DISPIMG("ID_EB1C8CF027324D7FAF2FE76251E5394F",1)</f>
        <v>=DISPIMG("ID_EB1C8CF027324D7FAF2FE76251E5394F",1)</v>
      </c>
    </row>
    <row r="22" ht="41.1" spans="1:4">
      <c r="A22" s="2" t="s">
        <v>24</v>
      </c>
      <c r="B22" s="2">
        <v>0.52718431122449</v>
      </c>
      <c r="C22" s="2" t="str">
        <f>_xlfn.DISPIMG("ID_540B68CA2EE74F82BB913F4C8A2D3293",1)</f>
        <v>=DISPIMG("ID_540B68CA2EE74F82BB913F4C8A2D3293",1)</v>
      </c>
      <c r="D22" s="2" t="str">
        <f>_xlfn.DISPIMG("ID_05586C9271B3419B8409752A633AF04B",1)</f>
        <v>=DISPIMG("ID_05586C9271B3419B8409752A633AF04B",1)</v>
      </c>
    </row>
    <row r="23" ht="41.1" spans="1:4">
      <c r="A23" t="s">
        <v>25</v>
      </c>
      <c r="B23">
        <v>0.518176020408163</v>
      </c>
      <c r="C23" t="str">
        <f>_xlfn.DISPIMG("ID_B548BEC39D77463A99831D760C45F6C6",1)</f>
        <v>=DISPIMG("ID_B548BEC39D77463A99831D760C45F6C6",1)</v>
      </c>
      <c r="D23" t="str">
        <f>_xlfn.DISPIMG("ID_B61A47D7ECE14D539BFB6E459D50AC3D",1)</f>
        <v>=DISPIMG("ID_B61A47D7ECE14D539BFB6E459D50AC3D",1)</v>
      </c>
    </row>
    <row r="24" ht="41.1" spans="1:4">
      <c r="A24" t="s">
        <v>26</v>
      </c>
      <c r="B24">
        <v>0.508669483418367</v>
      </c>
      <c r="C24" t="str">
        <f>_xlfn.DISPIMG("ID_840CAA28E0794740AB8083CD20196D45",1)</f>
        <v>=DISPIMG("ID_840CAA28E0794740AB8083CD20196D45",1)</v>
      </c>
      <c r="D24" t="str">
        <f>_xlfn.DISPIMG("ID_348106D26BBB474EAAA8F052BA7EC67B",1)</f>
        <v>=DISPIMG("ID_348106D26BBB474EAAA8F052BA7EC67B",1)</v>
      </c>
    </row>
    <row r="25" ht="41.1" spans="1:4">
      <c r="A25" t="s">
        <v>27</v>
      </c>
      <c r="B25">
        <v>0.489198022959184</v>
      </c>
      <c r="C25" t="str">
        <f>_xlfn.DISPIMG("ID_07D1DE6BE347495286674DF6407328EF",1)</f>
        <v>=DISPIMG("ID_07D1DE6BE347495286674DF6407328EF",1)</v>
      </c>
      <c r="D25" t="str">
        <f>_xlfn.DISPIMG("ID_6D816F4A06B54F03BE0B2E28D1C4EEF9",1)</f>
        <v>=DISPIMG("ID_6D816F4A06B54F03BE0B2E28D1C4EEF9",1)</v>
      </c>
    </row>
    <row r="26" ht="41.1" spans="1:4">
      <c r="A26" t="s">
        <v>28</v>
      </c>
      <c r="B26">
        <v>0.486826371173469</v>
      </c>
      <c r="C26" t="str">
        <f>_xlfn.DISPIMG("ID_3605081EA1C1448B97EF375CAEEF31C9",1)</f>
        <v>=DISPIMG("ID_3605081EA1C1448B97EF375CAEEF31C9",1)</v>
      </c>
      <c r="D26" t="str">
        <f>_xlfn.DISPIMG("ID_A3CBC8FB67C64F4B96D8E6507F4F9F1E",1)</f>
        <v>=DISPIMG("ID_A3CBC8FB67C64F4B96D8E6507F4F9F1E",1)</v>
      </c>
    </row>
    <row r="27" ht="41.1" spans="1:4">
      <c r="A27" s="2" t="s">
        <v>29</v>
      </c>
      <c r="B27" s="2">
        <v>0.409299266581633</v>
      </c>
      <c r="C27" s="2" t="str">
        <f>_xlfn.DISPIMG("ID_9DBBA9AE169041BBBA4C992F0918543E",1)</f>
        <v>=DISPIMG("ID_9DBBA9AE169041BBBA4C992F0918543E",1)</v>
      </c>
      <c r="D27" s="2" t="str">
        <f>_xlfn.DISPIMG("ID_9242750166BB4BDBBB9B6FC59F3D1A70",1)</f>
        <v>=DISPIMG("ID_9242750166BB4BDBBB9B6FC59F3D1A70",1)</v>
      </c>
    </row>
    <row r="28" ht="41.1" spans="1:4">
      <c r="A28" t="s">
        <v>30</v>
      </c>
      <c r="B28">
        <v>0.401865433673469</v>
      </c>
      <c r="C28" t="str">
        <f>_xlfn.DISPIMG("ID_1DF4D19EF599438594E2C79665A77675",1)</f>
        <v>=DISPIMG("ID_1DF4D19EF599438594E2C79665A77675",1)</v>
      </c>
      <c r="D28" t="str">
        <f>_xlfn.DISPIMG("ID_9EBE1131CF524B0DA62B350DA7077E45",1)</f>
        <v>=DISPIMG("ID_9EBE1131CF524B0DA62B350DA7077E45",1)</v>
      </c>
    </row>
    <row r="29" ht="41.1" spans="1:4">
      <c r="A29" t="s">
        <v>31</v>
      </c>
      <c r="B29">
        <v>0.399513711734694</v>
      </c>
      <c r="C29" t="str">
        <f>_xlfn.DISPIMG("ID_8C40AC0E33A34838B9B4214D9A2A0DF1",1)</f>
        <v>=DISPIMG("ID_8C40AC0E33A34838B9B4214D9A2A0DF1",1)</v>
      </c>
      <c r="D29" t="str">
        <f>_xlfn.DISPIMG("ID_5582D9E0E1A64A5386AA435F1476CD57",1)</f>
        <v>=DISPIMG("ID_5582D9E0E1A64A5386AA435F1476CD57",1)</v>
      </c>
    </row>
    <row r="30" ht="41.1" spans="1:4">
      <c r="A30" t="s">
        <v>32</v>
      </c>
      <c r="B30">
        <v>0.384287308673469</v>
      </c>
      <c r="C30" t="str">
        <f>_xlfn.DISPIMG("ID_7740D811A9DD4973902F57C5280BD0CF",1)</f>
        <v>=DISPIMG("ID_7740D811A9DD4973902F57C5280BD0CF",1)</v>
      </c>
      <c r="D30" t="str">
        <f>_xlfn.DISPIMG("ID_07EAA4BA4282490386644DEB77CEB311",1)</f>
        <v>=DISPIMG("ID_07EAA4BA4282490386644DEB77CEB311",1)</v>
      </c>
    </row>
    <row r="31" ht="41.1" spans="1:4">
      <c r="A31" t="s">
        <v>33</v>
      </c>
      <c r="B31">
        <v>0.378946109693877</v>
      </c>
      <c r="C31" t="str">
        <f>_xlfn.DISPIMG("ID_AC19A3A74D5544AA87D712903633D67A",1)</f>
        <v>=DISPIMG("ID_AC19A3A74D5544AA87D712903633D67A",1)</v>
      </c>
      <c r="D31" t="str">
        <f>_xlfn.DISPIMG("ID_5F207BB3FE624927AADB93CDB571E94D",1)</f>
        <v>=DISPIMG("ID_5F207BB3FE624927AADB93CDB571E94D",1)</v>
      </c>
    </row>
    <row r="32" ht="41.1" spans="1:4">
      <c r="A32" t="s">
        <v>34</v>
      </c>
      <c r="B32">
        <v>0.364895567602041</v>
      </c>
      <c r="C32" t="str">
        <f>_xlfn.DISPIMG("ID_1605069BBD7B4D67937B640E178834B5",1)</f>
        <v>=DISPIMG("ID_1605069BBD7B4D67937B640E178834B5",1)</v>
      </c>
      <c r="D32" t="str">
        <f>_xlfn.DISPIMG("ID_FCA6BBBB88884307B24CA0447D3E1C81",1)</f>
        <v>=DISPIMG("ID_FCA6BBBB88884307B24CA0447D3E1C81",1)</v>
      </c>
    </row>
    <row r="33" ht="41.1" spans="1:4">
      <c r="A33" t="s">
        <v>35</v>
      </c>
      <c r="B33">
        <v>0.348812181122449</v>
      </c>
      <c r="C33" t="str">
        <f>_xlfn.DISPIMG("ID_8735C408E19244F1A1353B9098B6EA57",1)</f>
        <v>=DISPIMG("ID_8735C408E19244F1A1353B9098B6EA57",1)</v>
      </c>
      <c r="D33" t="str">
        <f>_xlfn.DISPIMG("ID_9D6F825AB444470CAC36F8C0A08267A5",1)</f>
        <v>=DISPIMG("ID_9D6F825AB444470CAC36F8C0A08267A5",1)</v>
      </c>
    </row>
    <row r="34" ht="41.1" spans="1:4">
      <c r="A34" t="s">
        <v>36</v>
      </c>
      <c r="B34">
        <v>0.345623405612245</v>
      </c>
      <c r="C34" t="str">
        <f>_xlfn.DISPIMG("ID_70A0B45A01C74BA9A48A1F53396CC727",1)</f>
        <v>=DISPIMG("ID_70A0B45A01C74BA9A48A1F53396CC727",1)</v>
      </c>
      <c r="D34" t="str">
        <f>_xlfn.DISPIMG("ID_FFBCFDCF60354C558ECEA4873BA2CA3D",1)</f>
        <v>=DISPIMG("ID_FFBCFDCF60354C558ECEA4873BA2CA3D",1)</v>
      </c>
    </row>
    <row r="35" ht="41.1" spans="1:4">
      <c r="A35" t="s">
        <v>37</v>
      </c>
      <c r="B35">
        <v>0.344009088010204</v>
      </c>
      <c r="C35" t="str">
        <f>_xlfn.DISPIMG("ID_ECDA435FC05E45CA8E7BC812310B3F38",1)</f>
        <v>=DISPIMG("ID_ECDA435FC05E45CA8E7BC812310B3F38",1)</v>
      </c>
      <c r="D35" t="str">
        <f>_xlfn.DISPIMG("ID_295FD0F3A08B419A9D97ED59B31159A2",1)</f>
        <v>=DISPIMG("ID_295FD0F3A08B419A9D97ED59B31159A2",1)</v>
      </c>
    </row>
    <row r="36" ht="41.1" spans="1:4">
      <c r="A36" s="2" t="s">
        <v>38</v>
      </c>
      <c r="B36" s="2">
        <v>0.341159119897959</v>
      </c>
      <c r="C36" s="2" t="str">
        <f>_xlfn.DISPIMG("ID_4A63ABDAE191405B920F2F84B9D4E1BA",1)</f>
        <v>=DISPIMG("ID_4A63ABDAE191405B920F2F84B9D4E1BA",1)</v>
      </c>
      <c r="D36" s="2" t="str">
        <f>_xlfn.DISPIMG("ID_1492660C3C8049A19B12D658516A7C8A",1)</f>
        <v>=DISPIMG("ID_1492660C3C8049A19B12D658516A7C8A",1)</v>
      </c>
    </row>
    <row r="37" ht="41.1" spans="1:4">
      <c r="A37" t="s">
        <v>39</v>
      </c>
      <c r="B37">
        <v>0.338588169642857</v>
      </c>
      <c r="C37" t="str">
        <f>_xlfn.DISPIMG("ID_24308B814F9C4F71814DA6F9BC7D09A7",1)</f>
        <v>=DISPIMG("ID_24308B814F9C4F71814DA6F9BC7D09A7",1)</v>
      </c>
      <c r="D37" t="str">
        <f>_xlfn.DISPIMG("ID_3E0666A3B0B045318A8733F65EADC0D9",1)</f>
        <v>=DISPIMG("ID_3E0666A3B0B045318A8733F65EADC0D9",1)</v>
      </c>
    </row>
    <row r="38" ht="41.1" spans="1:4">
      <c r="A38" t="s">
        <v>40</v>
      </c>
      <c r="B38">
        <v>0.336296237244898</v>
      </c>
      <c r="C38" t="str">
        <f>_xlfn.DISPIMG("ID_07A210970C174ED48A0EFBFC51328571",1)</f>
        <v>=DISPIMG("ID_07A210970C174ED48A0EFBFC51328571",1)</v>
      </c>
      <c r="D38" t="str">
        <f>_xlfn.DISPIMG("ID_FAEE3B7C70CF4B528F34A0425DDE1ACD",1)</f>
        <v>=DISPIMG("ID_FAEE3B7C70CF4B528F34A0425DDE1ACD",1)</v>
      </c>
    </row>
    <row r="39" ht="41.1" spans="1:4">
      <c r="A39" t="s">
        <v>41</v>
      </c>
      <c r="B39">
        <v>0.335558832908163</v>
      </c>
      <c r="C39" t="str">
        <f>_xlfn.DISPIMG("ID_7CB9B796C32F461CAC73A3061EEF6277",1)</f>
        <v>=DISPIMG("ID_7CB9B796C32F461CAC73A3061EEF6277",1)</v>
      </c>
      <c r="D39" t="str">
        <f>_xlfn.DISPIMG("ID_ACD48AE9798042B2A79B063079915B38",1)</f>
        <v>=DISPIMG("ID_ACD48AE9798042B2A79B063079915B38",1)</v>
      </c>
    </row>
    <row r="40" ht="41.1" spans="1:4">
      <c r="A40" s="2" t="s">
        <v>42</v>
      </c>
      <c r="B40" s="2">
        <v>0.334442761479592</v>
      </c>
      <c r="C40" s="2" t="str">
        <f>_xlfn.DISPIMG("ID_BAD2A6ACC8CA4353BF5EB43F434EEA6D",1)</f>
        <v>=DISPIMG("ID_BAD2A6ACC8CA4353BF5EB43F434EEA6D",1)</v>
      </c>
      <c r="D40" s="2" t="str">
        <f>_xlfn.DISPIMG("ID_2399D72D6E2C43D1AB589EB175AC0153",1)</f>
        <v>=DISPIMG("ID_2399D72D6E2C43D1AB589EB175AC0153",1)</v>
      </c>
    </row>
    <row r="41" ht="41.1" spans="1:4">
      <c r="A41" s="2" t="s">
        <v>43</v>
      </c>
      <c r="B41" s="2">
        <v>0.327287946428572</v>
      </c>
      <c r="C41" s="2" t="str">
        <f>_xlfn.DISPIMG("ID_99CF9DCE960C443EB4052D07F75EC7DF",1)</f>
        <v>=DISPIMG("ID_99CF9DCE960C443EB4052D07F75EC7DF",1)</v>
      </c>
      <c r="D41" s="2" t="str">
        <f>_xlfn.DISPIMG("ID_AD255119BE864FF1B8AF7F820D38B081",1)</f>
        <v>=DISPIMG("ID_AD255119BE864FF1B8AF7F820D38B081",1)</v>
      </c>
    </row>
    <row r="42" ht="41.1" spans="1:4">
      <c r="A42" t="s">
        <v>44</v>
      </c>
      <c r="B42">
        <v>0.324099170918367</v>
      </c>
      <c r="C42" t="str">
        <f>_xlfn.DISPIMG("ID_9375FA89B96C45D286F8B5BD2C6CA407",1)</f>
        <v>=DISPIMG("ID_9375FA89B96C45D286F8B5BD2C6CA407",1)</v>
      </c>
      <c r="D42" t="str">
        <f>_xlfn.DISPIMG("ID_64B8B8F81A6344E2AF183F4624978E22",1)</f>
        <v>=DISPIMG("ID_64B8B8F81A6344E2AF183F4624978E22",1)</v>
      </c>
    </row>
    <row r="43" ht="41.1" spans="1:4">
      <c r="A43" t="s">
        <v>45</v>
      </c>
      <c r="B43">
        <v>0.310168207908163</v>
      </c>
      <c r="C43" t="str">
        <f>_xlfn.DISPIMG("ID_7FFD88C7F45A4443A7AFF53EF439CAE8",1)</f>
        <v>=DISPIMG("ID_7FFD88C7F45A4443A7AFF53EF439CAE8",1)</v>
      </c>
      <c r="D43" t="str">
        <f>_xlfn.DISPIMG("ID_D32D7C36972A4ECC90D336B6099031CA",1)</f>
        <v>=DISPIMG("ID_D32D7C36972A4ECC90D336B6099031CA",1)</v>
      </c>
    </row>
    <row r="44" ht="41.1" spans="1:4">
      <c r="A44" t="s">
        <v>46</v>
      </c>
      <c r="B44">
        <v>0.305683992346939</v>
      </c>
      <c r="C44" t="str">
        <f>_xlfn.DISPIMG("ID_6866C44F021A4DB2AD222EF91D30AA96",1)</f>
        <v>=DISPIMG("ID_6866C44F021A4DB2AD222EF91D30AA96",1)</v>
      </c>
      <c r="D44" t="str">
        <f>_xlfn.DISPIMG("ID_CF12685E9F474934A3F0379A322D696D",1)</f>
        <v>=DISPIMG("ID_CF12685E9F474934A3F0379A322D696D",1)</v>
      </c>
    </row>
    <row r="45" ht="41.1" spans="1:4">
      <c r="A45" t="s">
        <v>47</v>
      </c>
      <c r="B45">
        <v>0.29801100127551</v>
      </c>
      <c r="C45" t="str">
        <f>_xlfn.DISPIMG("ID_6A8FA620CB6144298F5E1E433865612F",1)</f>
        <v>=DISPIMG("ID_6A8FA620CB6144298F5E1E433865612F",1)</v>
      </c>
      <c r="D45" t="str">
        <f>_xlfn.DISPIMG("ID_8DBC378FB29B46F68EC33E3BFCA48158",1)</f>
        <v>=DISPIMG("ID_8DBC378FB29B46F68EC33E3BFCA48158",1)</v>
      </c>
    </row>
    <row r="46" ht="41.1" spans="1:4">
      <c r="A46" s="2" t="s">
        <v>48</v>
      </c>
      <c r="B46" s="2">
        <v>0.276446906887755</v>
      </c>
      <c r="C46" s="2" t="str">
        <f>_xlfn.DISPIMG("ID_1A8A1DB43A2D4BA79621D5D1272025F2",1)</f>
        <v>=DISPIMG("ID_1A8A1DB43A2D4BA79621D5D1272025F2",1)</v>
      </c>
      <c r="D46" s="2" t="str">
        <f>_xlfn.DISPIMG("ID_63CEB1823D26491DB3AF1BF24ABEB16F",1)</f>
        <v>=DISPIMG("ID_63CEB1823D26491DB3AF1BF24ABEB16F",1)</v>
      </c>
    </row>
    <row r="47" ht="41.1" spans="1:4">
      <c r="A47" t="s">
        <v>49</v>
      </c>
      <c r="B47">
        <v>0.273198341836735</v>
      </c>
      <c r="C47" t="str">
        <f>_xlfn.DISPIMG("ID_580031790B9F4EBDAB16ECA4D3BE0AFD",1)</f>
        <v>=DISPIMG("ID_580031790B9F4EBDAB16ECA4D3BE0AFD",1)</v>
      </c>
      <c r="D47" t="str">
        <f>_xlfn.DISPIMG("ID_CB902CA5ED1845308C26D04C0A156365",1)</f>
        <v>=DISPIMG("ID_CB902CA5ED1845308C26D04C0A156365",1)</v>
      </c>
    </row>
    <row r="48" ht="41.1" spans="1:4">
      <c r="A48" t="s">
        <v>50</v>
      </c>
      <c r="B48">
        <v>0.261758609693877</v>
      </c>
      <c r="C48" t="str">
        <f>_xlfn.DISPIMG("ID_3D7F9B71D4AB47EBB826881F0994D067",1)</f>
        <v>=DISPIMG("ID_3D7F9B71D4AB47EBB826881F0994D067",1)</v>
      </c>
      <c r="D48" t="str">
        <f>_xlfn.DISPIMG("ID_EDB7AD89CB024052B5BA63B5BA7EF3B2",1)</f>
        <v>=DISPIMG("ID_EDB7AD89CB024052B5BA63B5BA7EF3B2",1)</v>
      </c>
    </row>
    <row r="49" ht="41.1" spans="1:4">
      <c r="A49" t="s">
        <v>51</v>
      </c>
      <c r="B49">
        <v>0.261379942602041</v>
      </c>
      <c r="C49" t="str">
        <f>_xlfn.DISPIMG("ID_CC166A348EC145D5A358ECD600E9F4E4",1)</f>
        <v>=DISPIMG("ID_CC166A348EC145D5A358ECD600E9F4E4",1)</v>
      </c>
      <c r="D49" t="str">
        <f>_xlfn.DISPIMG("ID_6A97EE4DADFD4DAC8198816DF7B4F2CE",1)</f>
        <v>=DISPIMG("ID_6A97EE4DADFD4DAC8198816DF7B4F2CE",1)</v>
      </c>
    </row>
    <row r="50" ht="41.1" spans="1:4">
      <c r="A50" s="2" t="s">
        <v>52</v>
      </c>
      <c r="B50" s="2">
        <v>0.259825414540816</v>
      </c>
      <c r="C50" s="2" t="str">
        <f>_xlfn.DISPIMG("ID_9C30AC901C024CAD918C47294380D25D",1)</f>
        <v>=DISPIMG("ID_9C30AC901C024CAD918C47294380D25D",1)</v>
      </c>
      <c r="D50" s="2" t="str">
        <f>_xlfn.DISPIMG("ID_A6370A616F5645C28A514F813E022822",1)</f>
        <v>=DISPIMG("ID_A6370A616F5645C28A514F813E022822",1)</v>
      </c>
    </row>
    <row r="51" ht="41.1" spans="1:4">
      <c r="A51" t="s">
        <v>53</v>
      </c>
      <c r="B51">
        <v>0.259765625</v>
      </c>
      <c r="C51" t="str">
        <f>_xlfn.DISPIMG("ID_55D40E04509D40D58C088B1E83AA8C3B",1)</f>
        <v>=DISPIMG("ID_55D40E04509D40D58C088B1E83AA8C3B",1)</v>
      </c>
      <c r="D51" t="str">
        <f>_xlfn.DISPIMG("ID_65FEED3B68EB4832B33489850DCDD255",1)</f>
        <v>=DISPIMG("ID_65FEED3B68EB4832B33489850DCDD255",1)</v>
      </c>
    </row>
    <row r="52" ht="41.1" spans="1:4">
      <c r="A52" t="s">
        <v>54</v>
      </c>
      <c r="B52">
        <v>0.258828922193877</v>
      </c>
      <c r="C52" t="str">
        <f>_xlfn.DISPIMG("ID_30644B63EFD143D3848DFE49E503209F",1)</f>
        <v>=DISPIMG("ID_30644B63EFD143D3848DFE49E503209F",1)</v>
      </c>
      <c r="D52" t="str">
        <f>_xlfn.DISPIMG("ID_BB77FB31979B492DBA5792BAF0F5A262",1)</f>
        <v>=DISPIMG("ID_BB77FB31979B492DBA5792BAF0F5A262",1)</v>
      </c>
    </row>
    <row r="53" ht="41.1" spans="1:4">
      <c r="A53" s="2" t="s">
        <v>55</v>
      </c>
      <c r="B53" s="2">
        <v>0.250298947704082</v>
      </c>
      <c r="C53" s="2" t="str">
        <f>_xlfn.DISPIMG("ID_8C612203D64342038CE22E9D1C66EBEB",1)</f>
        <v>=DISPIMG("ID_8C612203D64342038CE22E9D1C66EBEB",1)</v>
      </c>
      <c r="D53" s="2" t="str">
        <f>_xlfn.DISPIMG("ID_FC6CE0CF789E49258D98F5B68DE1A77F",1)</f>
        <v>=DISPIMG("ID_FC6CE0CF789E49258D98F5B68DE1A77F",1)</v>
      </c>
    </row>
    <row r="54" ht="41.1" spans="1:4">
      <c r="A54" t="s">
        <v>56</v>
      </c>
      <c r="B54">
        <v>0.245216836734694</v>
      </c>
      <c r="C54" t="str">
        <f>_xlfn.DISPIMG("ID_07BF8375BFCC4E45AA1478C829B17C0B",1)</f>
        <v>=DISPIMG("ID_07BF8375BFCC4E45AA1478C829B17C0B",1)</v>
      </c>
      <c r="D54" t="str">
        <f>_xlfn.DISPIMG("ID_7D49D5DD4D254DA1A18736EAC5BCB685",1)</f>
        <v>=DISPIMG("ID_7D49D5DD4D254DA1A18736EAC5BCB685",1)</v>
      </c>
    </row>
    <row r="55" ht="41.1" spans="1:4">
      <c r="A55" s="2" t="s">
        <v>57</v>
      </c>
      <c r="B55" s="2">
        <v>0.234813456632653</v>
      </c>
      <c r="C55" s="2" t="str">
        <f>_xlfn.DISPIMG("ID_5696323EA6114D6585612C648BF6921A",1)</f>
        <v>=DISPIMG("ID_5696323EA6114D6585612C648BF6921A",1)</v>
      </c>
      <c r="D55" s="2" t="str">
        <f>_xlfn.DISPIMG("ID_243EE5EC997941BF8B5D9A28DB4CEEA4",1)</f>
        <v>=DISPIMG("ID_243EE5EC997941BF8B5D9A28DB4CEEA4",1)</v>
      </c>
    </row>
    <row r="56" ht="41.1" spans="1:4">
      <c r="A56" t="s">
        <v>58</v>
      </c>
      <c r="B56">
        <v>0.233956473214286</v>
      </c>
      <c r="C56" t="str">
        <f>_xlfn.DISPIMG("ID_5502B89FB8FB42D6BDFA16C228D50A86",1)</f>
        <v>=DISPIMG("ID_5502B89FB8FB42D6BDFA16C228D50A86",1)</v>
      </c>
      <c r="D56" t="str">
        <f>_xlfn.DISPIMG("ID_EFAD65941D514223AA9F72C570C2D79B",1)</f>
        <v>=DISPIMG("ID_EFAD65941D514223AA9F72C570C2D79B",1)</v>
      </c>
    </row>
    <row r="57" ht="41.1" spans="1:4">
      <c r="A57" s="2" t="s">
        <v>59</v>
      </c>
      <c r="B57" s="2">
        <v>0.229611766581633</v>
      </c>
      <c r="C57" s="2" t="str">
        <f>_xlfn.DISPIMG("ID_88979B87898049399CEBFCBEDEF2A5A3",1)</f>
        <v>=DISPIMG("ID_88979B87898049399CEBFCBEDEF2A5A3",1)</v>
      </c>
      <c r="D57" s="2" t="str">
        <f>_xlfn.DISPIMG("ID_5A8F42FEF7B7405EABD17FFCB11383E8",1)</f>
        <v>=DISPIMG("ID_5A8F42FEF7B7405EABD17FFCB11383E8",1)</v>
      </c>
    </row>
    <row r="58" ht="41.1" spans="1:4">
      <c r="A58" t="s">
        <v>60</v>
      </c>
      <c r="B58">
        <v>0.229272959183673</v>
      </c>
      <c r="C58" t="str">
        <f>_xlfn.DISPIMG("ID_FF7277B7F7534B34A148E72998A8B585",1)</f>
        <v>=DISPIMG("ID_FF7277B7F7534B34A148E72998A8B585",1)</v>
      </c>
      <c r="D58" t="str">
        <f>_xlfn.DISPIMG("ID_C73D50E46A5744AB8EBF40892F53B269",1)</f>
        <v>=DISPIMG("ID_C73D50E46A5744AB8EBF40892F53B269",1)</v>
      </c>
    </row>
    <row r="59" ht="41.1" spans="1:4">
      <c r="A59" s="2" t="s">
        <v>61</v>
      </c>
      <c r="B59" s="2">
        <v>0.228794642857143</v>
      </c>
      <c r="C59" s="2" t="str">
        <f>_xlfn.DISPIMG("ID_4F0E7908B2114A919026DD9A21B5EEB1",1)</f>
        <v>=DISPIMG("ID_4F0E7908B2114A919026DD9A21B5EEB1",1)</v>
      </c>
      <c r="D59" s="2" t="str">
        <f>_xlfn.DISPIMG("ID_8971FC6340084BFCAC1A9213518720F4",1)</f>
        <v>=DISPIMG("ID_8971FC6340084BFCAC1A9213518720F4",1)</v>
      </c>
    </row>
    <row r="60" ht="41.1" spans="1:4">
      <c r="A60" s="2" t="s">
        <v>62</v>
      </c>
      <c r="B60" s="2">
        <v>0.225785235969388</v>
      </c>
      <c r="C60" s="2" t="str">
        <f>_xlfn.DISPIMG("ID_94002537F3F040E1BC443B41958E89FA",1)</f>
        <v>=DISPIMG("ID_94002537F3F040E1BC443B41958E89FA",1)</v>
      </c>
      <c r="D60" s="2" t="str">
        <f>_xlfn.DISPIMG("ID_05DAEC4E294640DA96B791C591C34B20",1)</f>
        <v>=DISPIMG("ID_05DAEC4E294640DA96B791C591C34B20",1)</v>
      </c>
    </row>
    <row r="61" ht="41.1" spans="1:4">
      <c r="A61" t="s">
        <v>63</v>
      </c>
      <c r="B61">
        <v>0.225207270408163</v>
      </c>
      <c r="C61" t="str">
        <f>_xlfn.DISPIMG("ID_3C05FA5E8AEC45F8AB5DA6EDCACD0082",1)</f>
        <v>=DISPIMG("ID_3C05FA5E8AEC45F8AB5DA6EDCACD0082",1)</v>
      </c>
      <c r="D61" t="str">
        <f>_xlfn.DISPIMG("ID_0AEC4D899F9748C6B65053A8346D9326",1)</f>
        <v>=DISPIMG("ID_0AEC4D899F9748C6B65053A8346D9326",1)</v>
      </c>
    </row>
    <row r="62" ht="41.1" spans="1:4">
      <c r="A62" t="s">
        <v>64</v>
      </c>
      <c r="B62">
        <v>0.216517857142857</v>
      </c>
      <c r="C62" t="str">
        <f>_xlfn.DISPIMG("ID_71572272144741E099BBCCA0ABF33A62",1)</f>
        <v>=DISPIMG("ID_71572272144741E099BBCCA0ABF33A62",1)</v>
      </c>
      <c r="D62" t="str">
        <f>_xlfn.DISPIMG("ID_21E8EA8D63444F15ADE05BD886BEA959",1)</f>
        <v>=DISPIMG("ID_21E8EA8D63444F15ADE05BD886BEA959",1)</v>
      </c>
    </row>
    <row r="63" ht="41.1" spans="1:4">
      <c r="A63" s="2" t="s">
        <v>65</v>
      </c>
      <c r="B63" s="2">
        <v>0.211555325255102</v>
      </c>
      <c r="C63" s="2" t="str">
        <f>_xlfn.DISPIMG("ID_B23D01FEC5464E77915834EC3674927A",1)</f>
        <v>=DISPIMG("ID_B23D01FEC5464E77915834EC3674927A",1)</v>
      </c>
      <c r="D63" s="2" t="str">
        <f>_xlfn.DISPIMG("ID_10F2BDDFD0FF4EBE85BB079A9E15EED5",1)</f>
        <v>=DISPIMG("ID_10F2BDDFD0FF4EBE85BB079A9E15EED5",1)</v>
      </c>
    </row>
    <row r="64" ht="41.1" spans="1:4">
      <c r="A64" t="s">
        <v>66</v>
      </c>
      <c r="B64">
        <v>0.208565848214286</v>
      </c>
      <c r="C64" t="str">
        <f>_xlfn.DISPIMG("ID_868071A8A90E4F51B3F29B2542A04364",1)</f>
        <v>=DISPIMG("ID_868071A8A90E4F51B3F29B2542A04364",1)</v>
      </c>
      <c r="D64" t="str">
        <f>_xlfn.DISPIMG("ID_0A64554B43B24EEABC95C1B1193484D7",1)</f>
        <v>=DISPIMG("ID_0A64554B43B24EEABC95C1B1193484D7",1)</v>
      </c>
    </row>
    <row r="65" ht="41.1" spans="1:4">
      <c r="A65" t="s">
        <v>67</v>
      </c>
      <c r="B65">
        <v>0.208107461734694</v>
      </c>
      <c r="C65" t="str">
        <f>_xlfn.DISPIMG("ID_AD34942FB5F645F382741B4553CB3A11",1)</f>
        <v>=DISPIMG("ID_AD34942FB5F645F382741B4553CB3A11",1)</v>
      </c>
      <c r="D65" t="str">
        <f>_xlfn.DISPIMG("ID_CD3A466A6A9C438A89789C78343235D7",1)</f>
        <v>=DISPIMG("ID_CD3A466A6A9C438A89789C78343235D7",1)</v>
      </c>
    </row>
    <row r="66" ht="41.1" spans="1:4">
      <c r="A66" s="2" t="s">
        <v>68</v>
      </c>
      <c r="B66" s="2">
        <v>0.203543526785714</v>
      </c>
      <c r="C66" s="2" t="str">
        <f>_xlfn.DISPIMG("ID_260B9F23DF3D4D33A098923A98A3227A",1)</f>
        <v>=DISPIMG("ID_260B9F23DF3D4D33A098923A98A3227A",1)</v>
      </c>
      <c r="D66" s="2" t="str">
        <f>_xlfn.DISPIMG("ID_1D4197D17BF1434F979AD4D45341D3B6",1)</f>
        <v>=DISPIMG("ID_1D4197D17BF1434F979AD4D45341D3B6",1)</v>
      </c>
    </row>
    <row r="67" ht="41.1" spans="1:4">
      <c r="A67" t="s">
        <v>69</v>
      </c>
      <c r="B67">
        <v>0.19319993622449</v>
      </c>
      <c r="C67" t="str">
        <f>_xlfn.DISPIMG("ID_E1A9FC0ED58D423FAF9A65F031569559",1)</f>
        <v>=DISPIMG("ID_E1A9FC0ED58D423FAF9A65F031569559",1)</v>
      </c>
      <c r="D67" t="str">
        <f>_xlfn.DISPIMG("ID_396857A52DC34867B892A10A4D56DF73",1)</f>
        <v>=DISPIMG("ID_396857A52DC34867B892A10A4D56DF73",1)</v>
      </c>
    </row>
    <row r="68" ht="41.1" spans="1:4">
      <c r="A68" s="2" t="s">
        <v>70</v>
      </c>
      <c r="B68" s="2">
        <v>0.187121332908163</v>
      </c>
      <c r="C68" s="2" t="str">
        <f>_xlfn.DISPIMG("ID_C0117473E9C54AD0B0E9B43118F22424",1)</f>
        <v>=DISPIMG("ID_C0117473E9C54AD0B0E9B43118F22424",1)</v>
      </c>
      <c r="D68" s="2" t="str">
        <f>_xlfn.DISPIMG("ID_0CAA96EF4F4C410EB725FA7F34C3D24B",1)</f>
        <v>=DISPIMG("ID_0CAA96EF4F4C410EB725FA7F34C3D24B",1)</v>
      </c>
    </row>
    <row r="69" ht="41.1" spans="1:4">
      <c r="A69" s="2" t="s">
        <v>71</v>
      </c>
      <c r="B69" s="2">
        <v>0.180026307397959</v>
      </c>
      <c r="C69" s="2" t="str">
        <f>_xlfn.DISPIMG("ID_23E3808EE1CE4710809C3C28997C0B5F",1)</f>
        <v>=DISPIMG("ID_23E3808EE1CE4710809C3C28997C0B5F",1)</v>
      </c>
      <c r="D69" s="2" t="str">
        <f>_xlfn.DISPIMG("ID_45B0A33F24EE49E292B95861973BA2BD",1)</f>
        <v>=DISPIMG("ID_45B0A33F24EE49E292B95861973BA2BD",1)</v>
      </c>
    </row>
    <row r="70" ht="41.1" spans="1:4">
      <c r="A70" t="s">
        <v>72</v>
      </c>
      <c r="B70">
        <v>0.179827008928571</v>
      </c>
      <c r="C70" t="str">
        <f>_xlfn.DISPIMG("ID_F887DB8B5ABE46CD99B001D4CCDD6812",1)</f>
        <v>=DISPIMG("ID_F887DB8B5ABE46CD99B001D4CCDD6812",1)</v>
      </c>
      <c r="D70" t="str">
        <f>_xlfn.DISPIMG("ID_347EB8A3E108473DA4FD3148EB018127",1)</f>
        <v>=DISPIMG("ID_347EB8A3E108473DA4FD3148EB018127",1)</v>
      </c>
    </row>
    <row r="71" ht="41.1" spans="1:4">
      <c r="A71" t="s">
        <v>73</v>
      </c>
      <c r="B71">
        <v>0.17805325255102</v>
      </c>
      <c r="C71" t="str">
        <f>_xlfn.DISPIMG("ID_64FF457B72674BF0910ED8111D26AD5D",1)</f>
        <v>=DISPIMG("ID_64FF457B72674BF0910ED8111D26AD5D",1)</v>
      </c>
      <c r="D71" t="str">
        <f>_xlfn.DISPIMG("ID_28969646B0A440638DA3662153099AFC",1)</f>
        <v>=DISPIMG("ID_28969646B0A440638DA3662153099AFC",1)</v>
      </c>
    </row>
    <row r="72" ht="41.1" spans="1:4">
      <c r="A72" s="2" t="s">
        <v>74</v>
      </c>
      <c r="B72" s="2">
        <v>0.17707669005102</v>
      </c>
      <c r="C72" s="2" t="str">
        <f>_xlfn.DISPIMG("ID_614DE71FE66445B7A53DD75C8B1E4F60",1)</f>
        <v>=DISPIMG("ID_614DE71FE66445B7A53DD75C8B1E4F60",1)</v>
      </c>
      <c r="D72" s="2" t="str">
        <f>_xlfn.DISPIMG("ID_3FCBCF1FF5954F17ACB9EA768937BA19",1)</f>
        <v>=DISPIMG("ID_3FCBCF1FF5954F17ACB9EA768937BA19",1)</v>
      </c>
    </row>
    <row r="73" ht="41.1" spans="1:4">
      <c r="A73" t="s">
        <v>75</v>
      </c>
      <c r="B73">
        <v>0.174525669642857</v>
      </c>
      <c r="C73" t="str">
        <f>_xlfn.DISPIMG("ID_71CA5CC11C0D49ACAF5ACF29CC0CD672",1)</f>
        <v>=DISPIMG("ID_71CA5CC11C0D49ACAF5ACF29CC0CD672",1)</v>
      </c>
      <c r="D73" t="str">
        <f>_xlfn.DISPIMG("ID_065B346808034276A943450E81426522",1)</f>
        <v>=DISPIMG("ID_065B346808034276A943450E81426522",1)</v>
      </c>
    </row>
    <row r="74" ht="41.1" spans="1:4">
      <c r="A74" t="s">
        <v>76</v>
      </c>
      <c r="B74">
        <v>0.173469387755102</v>
      </c>
      <c r="C74" t="str">
        <f>_xlfn.DISPIMG("ID_B4774E43FD8C4DF08D85671132A25170",1)</f>
        <v>=DISPIMG("ID_B4774E43FD8C4DF08D85671132A25170",1)</v>
      </c>
      <c r="D74" t="str">
        <f>_xlfn.DISPIMG("ID_C3E2B0F35B2D42ABA78074E09D11060F",1)</f>
        <v>=DISPIMG("ID_C3E2B0F35B2D42ABA78074E09D11060F",1)</v>
      </c>
    </row>
    <row r="75" ht="41.1" spans="1:4">
      <c r="A75" t="s">
        <v>77</v>
      </c>
      <c r="B75">
        <v>0.172771843112245</v>
      </c>
      <c r="C75" t="str">
        <f>_xlfn.DISPIMG("ID_DC8B951D78B94022BC2D82987E433532",1)</f>
        <v>=DISPIMG("ID_DC8B951D78B94022BC2D82987E433532",1)</v>
      </c>
      <c r="D75" t="str">
        <f>_xlfn.DISPIMG("ID_560F82CBA3A741B690381379EC044C4A",1)</f>
        <v>=DISPIMG("ID_560F82CBA3A741B690381379EC044C4A",1)</v>
      </c>
    </row>
    <row r="76" ht="41.1" spans="1:4">
      <c r="A76" t="s">
        <v>78</v>
      </c>
      <c r="B76">
        <v>0.171277104591837</v>
      </c>
      <c r="C76" t="str">
        <f>_xlfn.DISPIMG("ID_C59B2CE4ADEC4AE19F4F3300F86033AB",1)</f>
        <v>=DISPIMG("ID_C59B2CE4ADEC4AE19F4F3300F86033AB",1)</v>
      </c>
      <c r="D76" t="str">
        <f>_xlfn.DISPIMG("ID_9D93545F3D6D45A48889DF3B6EE3E631",1)</f>
        <v>=DISPIMG("ID_9D93545F3D6D45A48889DF3B6EE3E631",1)</v>
      </c>
    </row>
    <row r="77" ht="41.1" spans="1:4">
      <c r="A77" s="2" t="s">
        <v>79</v>
      </c>
      <c r="B77" s="2">
        <v>0.167131696428571</v>
      </c>
      <c r="C77" s="2" t="str">
        <f>_xlfn.DISPIMG("ID_07EA1350C667441AAA6F84E090AC9BF7",1)</f>
        <v>=DISPIMG("ID_07EA1350C667441AAA6F84E090AC9BF7",1)</v>
      </c>
      <c r="D77" s="2" t="str">
        <f>_xlfn.DISPIMG("ID_915FDE70027646FFA6C5236DB8C498FE",1)</f>
        <v>=DISPIMG("ID_915FDE70027646FFA6C5236DB8C498FE",1)</v>
      </c>
    </row>
    <row r="78" ht="41.1" spans="1:4">
      <c r="A78" t="s">
        <v>80</v>
      </c>
      <c r="B78">
        <v>0.165756536989796</v>
      </c>
      <c r="C78" t="str">
        <f>_xlfn.DISPIMG("ID_E1BD141C73A942F5821BE3102A595DDE",1)</f>
        <v>=DISPIMG("ID_E1BD141C73A942F5821BE3102A595DDE",1)</v>
      </c>
      <c r="D78" t="str">
        <f>_xlfn.DISPIMG("ID_6EE52F9BC05F4AFE8B3E67E83A3578AE",1)</f>
        <v>=DISPIMG("ID_6EE52F9BC05F4AFE8B3E67E83A3578AE",1)</v>
      </c>
    </row>
    <row r="79" ht="41.1" spans="1:4">
      <c r="A79" t="s">
        <v>81</v>
      </c>
      <c r="B79">
        <v>0.163843271683673</v>
      </c>
      <c r="C79" t="str">
        <f>_xlfn.DISPIMG("ID_4BB18EEB488446E39860F0196A956BD0",1)</f>
        <v>=DISPIMG("ID_4BB18EEB488446E39860F0196A956BD0",1)</v>
      </c>
      <c r="D79" t="str">
        <f>_xlfn.DISPIMG("ID_E55DCDDD63F14B669B5BA3229AFDD348",1)</f>
        <v>=DISPIMG("ID_E55DCDDD63F14B669B5BA3229AFDD348",1)</v>
      </c>
    </row>
    <row r="80" ht="41.1" spans="1:4">
      <c r="A80" t="s">
        <v>82</v>
      </c>
      <c r="B80">
        <v>0.158083545918367</v>
      </c>
      <c r="C80" t="str">
        <f>_xlfn.DISPIMG("ID_FE95D4A04DD0467287F7E7E0D6DE1204",1)</f>
        <v>=DISPIMG("ID_FE95D4A04DD0467287F7E7E0D6DE1204",1)</v>
      </c>
      <c r="D80" t="str">
        <f>_xlfn.DISPIMG("ID_8AAF64AB6E1C418F8F67947B1B0D7DD4",1)</f>
        <v>=DISPIMG("ID_8AAF64AB6E1C418F8F67947B1B0D7DD4",1)</v>
      </c>
    </row>
    <row r="81" ht="41.1" spans="1:4">
      <c r="A81" s="2" t="s">
        <v>83</v>
      </c>
      <c r="B81" s="2">
        <v>0.155153858418367</v>
      </c>
      <c r="C81" s="2" t="str">
        <f>_xlfn.DISPIMG("ID_1CB56B609F5546A3B3104A2628DDA965",1)</f>
        <v>=DISPIMG("ID_1CB56B609F5546A3B3104A2628DDA965",1)</v>
      </c>
      <c r="D81" s="2" t="str">
        <f>_xlfn.DISPIMG("ID_5D696229CF6A4315971B585722570068",1)</f>
        <v>=DISPIMG("ID_5D696229CF6A4315971B585722570068",1)</v>
      </c>
    </row>
    <row r="82" ht="41.1" spans="1:4">
      <c r="A82" s="2" t="s">
        <v>84</v>
      </c>
      <c r="B82" s="2">
        <v>0.154575892857143</v>
      </c>
      <c r="C82" s="2" t="str">
        <f>_xlfn.DISPIMG("ID_C2955D751E904DAABB829FE907A22FB0",1)</f>
        <v>=DISPIMG("ID_C2955D751E904DAABB829FE907A22FB0",1)</v>
      </c>
      <c r="D82" s="2" t="str">
        <f>_xlfn.DISPIMG("ID_AC2D0C661749401BB3CC5287B2C58425",1)</f>
        <v>=DISPIMG("ID_AC2D0C661749401BB3CC5287B2C58425",1)</v>
      </c>
    </row>
    <row r="83" ht="41.1" spans="1:4">
      <c r="A83" s="2" t="s">
        <v>85</v>
      </c>
      <c r="B83" s="2">
        <v>0.151108099489796</v>
      </c>
      <c r="C83" s="2" t="str">
        <f>_xlfn.DISPIMG("ID_909DFDBA94D542959CDE28FFD9B02A70",1)</f>
        <v>=DISPIMG("ID_909DFDBA94D542959CDE28FFD9B02A70",1)</v>
      </c>
      <c r="D83" s="2" t="str">
        <f>_xlfn.DISPIMG("ID_3AA748458CBA4452A50D6A7A93BBB360",1)</f>
        <v>=DISPIMG("ID_3AA748458CBA4452A50D6A7A93BBB360",1)</v>
      </c>
    </row>
    <row r="84" ht="41.1" spans="1:4">
      <c r="A84" s="2" t="s">
        <v>86</v>
      </c>
      <c r="B84" s="2">
        <v>0.145547672193877</v>
      </c>
      <c r="C84" s="2" t="str">
        <f>_xlfn.DISPIMG("ID_3BB2E767ABD845CE98A9D82C5BC44FD4",1)</f>
        <v>=DISPIMG("ID_3BB2E767ABD845CE98A9D82C5BC44FD4",1)</v>
      </c>
      <c r="D84" s="2" t="str">
        <f>_xlfn.DISPIMG("ID_1FCE66A763FA491B8F08D3F3BF370F81",1)</f>
        <v>=DISPIMG("ID_1FCE66A763FA491B8F08D3F3BF370F81",1)</v>
      </c>
    </row>
    <row r="85" ht="41.1" spans="1:4">
      <c r="A85" t="s">
        <v>87</v>
      </c>
      <c r="B85">
        <v>0.137336575255102</v>
      </c>
      <c r="C85" t="str">
        <f>_xlfn.DISPIMG("ID_9C9F61546B9E4995A11FE3BD29102C11",1)</f>
        <v>=DISPIMG("ID_9C9F61546B9E4995A11FE3BD29102C11",1)</v>
      </c>
      <c r="D85" t="str">
        <f>_xlfn.DISPIMG("ID_7A99F5F6713D401D89CE19B0BACFE4DD",1)</f>
        <v>=DISPIMG("ID_7A99F5F6713D401D89CE19B0BACFE4DD",1)</v>
      </c>
    </row>
    <row r="86" ht="41.1" spans="1:4">
      <c r="A86" t="s">
        <v>88</v>
      </c>
      <c r="B86">
        <v>0.136639030612245</v>
      </c>
      <c r="C86" t="str">
        <f>_xlfn.DISPIMG("ID_CD4AF6416BBA421F920B3D5CEBFFAEF9",1)</f>
        <v>=DISPIMG("ID_CD4AF6416BBA421F920B3D5CEBFFAEF9",1)</v>
      </c>
      <c r="D86" t="str">
        <f>_xlfn.DISPIMG("ID_FC6FC32C3A844A0FB8314538EA7DB076",1)</f>
        <v>=DISPIMG("ID_FC6FC32C3A844A0FB8314538EA7DB076",1)</v>
      </c>
    </row>
    <row r="87" ht="41.1" spans="1:4">
      <c r="A87" s="2" t="s">
        <v>89</v>
      </c>
      <c r="B87" s="2">
        <v>0.136539381377551</v>
      </c>
      <c r="C87" s="2" t="str">
        <f>_xlfn.DISPIMG("ID_F2789B1516E74386B26A84650A02168F",1)</f>
        <v>=DISPIMG("ID_F2789B1516E74386B26A84650A02168F",1)</v>
      </c>
      <c r="D87" s="2" t="str">
        <f>_xlfn.DISPIMG("ID_BA6AFEC526C34CDD97B72C6A46F7678A",1)</f>
        <v>=DISPIMG("ID_BA6AFEC526C34CDD97B72C6A46F7678A",1)</v>
      </c>
    </row>
    <row r="88" ht="41.1" spans="1:4">
      <c r="A88" s="2" t="s">
        <v>90</v>
      </c>
      <c r="B88" s="2">
        <v>0.134705835459184</v>
      </c>
      <c r="C88" s="2" t="str">
        <f>_xlfn.DISPIMG("ID_D883E54E90204D749BBC8F2BFC37C824",1)</f>
        <v>=DISPIMG("ID_D883E54E90204D749BBC8F2BFC37C824",1)</v>
      </c>
      <c r="D88" s="2" t="str">
        <f>_xlfn.DISPIMG("ID_E893245495674CF1A1E3946AB25646BF",1)</f>
        <v>=DISPIMG("ID_E893245495674CF1A1E3946AB25646BF",1)</v>
      </c>
    </row>
    <row r="89" ht="41.1" spans="1:4">
      <c r="A89" s="2" t="s">
        <v>91</v>
      </c>
      <c r="B89" s="2">
        <v>0.132473692602041</v>
      </c>
      <c r="C89" s="2" t="str">
        <f>_xlfn.DISPIMG("ID_B59FD9AB24BE42C59BD9D06A23A90FF0",1)</f>
        <v>=DISPIMG("ID_B59FD9AB24BE42C59BD9D06A23A90FF0",1)</v>
      </c>
      <c r="D89" s="2" t="str">
        <f>_xlfn.DISPIMG("ID_06389CC167E146A9BB1798BF3D2AED7C",1)</f>
        <v>=DISPIMG("ID_06389CC167E146A9BB1798BF3D2AED7C",1)</v>
      </c>
    </row>
    <row r="90" ht="41.1" spans="1:4">
      <c r="A90" s="2" t="s">
        <v>92</v>
      </c>
      <c r="B90" s="2">
        <v>0.128806600765306</v>
      </c>
      <c r="C90" s="2" t="str">
        <f>_xlfn.DISPIMG("ID_A22D318C5E6D45CFA99A914A7523BB78",1)</f>
        <v>=DISPIMG("ID_A22D318C5E6D45CFA99A914A7523BB78",1)</v>
      </c>
      <c r="D90" s="2" t="str">
        <f>_xlfn.DISPIMG("ID_DD23CA3CD44748699E79E2D0E3E91A41",1)</f>
        <v>=DISPIMG("ID_DD23CA3CD44748699E79E2D0E3E91A41",1)</v>
      </c>
    </row>
    <row r="91" ht="41.1" spans="1:4">
      <c r="A91" s="2" t="s">
        <v>93</v>
      </c>
      <c r="B91" s="2">
        <v>0.12777024872449</v>
      </c>
      <c r="C91" s="2" t="str">
        <f>_xlfn.DISPIMG("ID_9E52F6E089DC4C56BDA32109DD623EAE",1)</f>
        <v>=DISPIMG("ID_9E52F6E089DC4C56BDA32109DD623EAE",1)</v>
      </c>
      <c r="D91" s="2" t="str">
        <f>_xlfn.DISPIMG("ID_35596B5B01C7424485E9B3316D900CCB",1)</f>
        <v>=DISPIMG("ID_35596B5B01C7424485E9B3316D900CCB",1)</v>
      </c>
    </row>
    <row r="92" ht="41.1" spans="1:4">
      <c r="A92" s="3" t="s">
        <v>94</v>
      </c>
      <c r="B92" s="3">
        <v>0.124780771683674</v>
      </c>
      <c r="C92" s="3" t="str">
        <f>_xlfn.DISPIMG("ID_276DD074FA9A44FD8E1B24C859B1CBBA",1)</f>
        <v>=DISPIMG("ID_276DD074FA9A44FD8E1B24C859B1CBBA",1)</v>
      </c>
      <c r="D92" s="3" t="str">
        <f>_xlfn.DISPIMG("ID_5028997F0C234AE3972933DF06EE03E8",1)</f>
        <v>=DISPIMG("ID_5028997F0C234AE3972933DF06EE03E8",1)</v>
      </c>
    </row>
    <row r="93" ht="41.1" spans="1:4">
      <c r="A93" t="s">
        <v>95</v>
      </c>
      <c r="B93">
        <v>0.124103156887755</v>
      </c>
      <c r="C93" t="str">
        <f>_xlfn.DISPIMG("ID_4003B486DEBE4E09AEE9251675F75B7C",1)</f>
        <v>=DISPIMG("ID_4003B486DEBE4E09AEE9251675F75B7C",1)</v>
      </c>
      <c r="D93" t="str">
        <f>_xlfn.DISPIMG("ID_DD27022460E24E81A1539AA3AC56641D",1)</f>
        <v>=DISPIMG("ID_DD27022460E24E81A1539AA3AC56641D",1)</v>
      </c>
    </row>
    <row r="94" ht="41.1" spans="1:4">
      <c r="A94" t="s">
        <v>96</v>
      </c>
      <c r="B94">
        <v>0.123325892857143</v>
      </c>
      <c r="C94" t="str">
        <f>_xlfn.DISPIMG("ID_AA3A64D2636A4E0E8EA857C3899DEA36",1)</f>
        <v>=DISPIMG("ID_AA3A64D2636A4E0E8EA857C3899DEA36",1)</v>
      </c>
      <c r="D94" t="str">
        <f>_xlfn.DISPIMG("ID_8C0E7018883349AE9E9A37B7AE8EBF94",1)</f>
        <v>=DISPIMG("ID_8C0E7018883349AE9E9A37B7AE8EBF94",1)</v>
      </c>
    </row>
    <row r="95" ht="41.1" spans="1:4">
      <c r="A95" s="2" t="s">
        <v>97</v>
      </c>
      <c r="B95" s="2">
        <v>0.118024553571429</v>
      </c>
      <c r="C95" s="2" t="str">
        <f>_xlfn.DISPIMG("ID_6804984430C5456AB829B094F4B378B6",1)</f>
        <v>=DISPIMG("ID_6804984430C5456AB829B094F4B378B6",1)</v>
      </c>
      <c r="D95" s="2" t="str">
        <f>_xlfn.DISPIMG("ID_71938B5146F7479D920FB5C1B5091098",1)</f>
        <v>=DISPIMG("ID_71938B5146F7479D920FB5C1B5091098",1)</v>
      </c>
    </row>
    <row r="96" ht="41.1" spans="1:4">
      <c r="A96" s="2" t="s">
        <v>98</v>
      </c>
      <c r="B96" s="2">
        <v>0.114337531887755</v>
      </c>
      <c r="C96" s="2" t="str">
        <f>_xlfn.DISPIMG("ID_D1EDF4E3D8B74362A3093A3AD46EFE15",1)</f>
        <v>=DISPIMG("ID_D1EDF4E3D8B74362A3093A3AD46EFE15",1)</v>
      </c>
      <c r="D96" s="2" t="str">
        <f>_xlfn.DISPIMG("ID_2C79418088F5448686ED661DC0D0709F",1)</f>
        <v>=DISPIMG("ID_2C79418088F5448686ED661DC0D0709F",1)</v>
      </c>
    </row>
    <row r="97" ht="41.1" spans="1:4">
      <c r="A97" t="s">
        <v>99</v>
      </c>
      <c r="B97">
        <v>0.112802933673469</v>
      </c>
      <c r="C97" t="str">
        <f>_xlfn.DISPIMG("ID_75CC79DDF8F3463AB60CFCE04684BDB0",1)</f>
        <v>=DISPIMG("ID_75CC79DDF8F3463AB60CFCE04684BDB0",1)</v>
      </c>
      <c r="D97" t="str">
        <f>_xlfn.DISPIMG("ID_710FD1C418964CB687878059519F815F",1)</f>
        <v>=DISPIMG("ID_710FD1C418964CB687878059519F815F",1)</v>
      </c>
    </row>
    <row r="98" ht="41.1" spans="1:4">
      <c r="A98" t="s">
        <v>100</v>
      </c>
      <c r="B98">
        <v>0.109634088010204</v>
      </c>
      <c r="C98" t="str">
        <f>_xlfn.DISPIMG("ID_775A12E46555447383246E4D1D30B581",1)</f>
        <v>=DISPIMG("ID_775A12E46555447383246E4D1D30B581",1)</v>
      </c>
      <c r="D98" t="str">
        <f>_xlfn.DISPIMG("ID_2DA83DF69DF64989BA018F14375BF1AB",1)</f>
        <v>=DISPIMG("ID_2DA83DF69DF64989BA018F14375BF1AB",1)</v>
      </c>
    </row>
    <row r="99" ht="41.1" spans="1:4">
      <c r="A99" s="2" t="s">
        <v>101</v>
      </c>
      <c r="B99" s="2">
        <v>0.108019770408163</v>
      </c>
      <c r="C99" s="2" t="str">
        <f>_xlfn.DISPIMG("ID_36A18C0FCC334858A80E201B3C996DF4",1)</f>
        <v>=DISPIMG("ID_36A18C0FCC334858A80E201B3C996DF4",1)</v>
      </c>
      <c r="D99" s="2" t="str">
        <f>_xlfn.DISPIMG("ID_B85B4ED4E77F4060A03135838F710EC6",1)</f>
        <v>=DISPIMG("ID_B85B4ED4E77F4060A03135838F710EC6",1)</v>
      </c>
    </row>
    <row r="100" ht="41.1" spans="1:4">
      <c r="A100" s="3" t="s">
        <v>102</v>
      </c>
      <c r="B100" s="3">
        <v>0.104791135204082</v>
      </c>
      <c r="C100" s="3" t="str">
        <f>_xlfn.DISPIMG("ID_CE40C6504BC945C580D9515AD1DE226D",1)</f>
        <v>=DISPIMG("ID_CE40C6504BC945C580D9515AD1DE226D",1)</v>
      </c>
      <c r="D100" s="3" t="str">
        <f>_xlfn.DISPIMG("ID_E5F462F0CF504BF997E9763A6B5CCB47",1)</f>
        <v>=DISPIMG("ID_E5F462F0CF504BF997E9763A6B5CCB47",1)</v>
      </c>
    </row>
    <row r="101" ht="41.1" spans="1:4">
      <c r="A101" s="2" t="s">
        <v>103</v>
      </c>
      <c r="B101" s="2">
        <v>0.1044921875</v>
      </c>
      <c r="C101" s="2" t="str">
        <f>_xlfn.DISPIMG("ID_6360AA04F66D4CDBA21B8C37E801EBFC",1)</f>
        <v>=DISPIMG("ID_6360AA04F66D4CDBA21B8C37E801EBFC",1)</v>
      </c>
      <c r="D101" s="2" t="str">
        <f>_xlfn.DISPIMG("ID_2FD8E7BA9AAC48AC96B7326756D9ABFF",1)</f>
        <v>=DISPIMG("ID_2FD8E7BA9AAC48AC96B7326756D9ABFF",1)</v>
      </c>
    </row>
    <row r="102" ht="41.1" spans="1:4">
      <c r="A102" s="2" t="s">
        <v>104</v>
      </c>
      <c r="B102" s="2">
        <v>0.102519132653061</v>
      </c>
      <c r="C102" s="2" t="str">
        <f>_xlfn.DISPIMG("ID_11367B4AD87140198CAAA61A18A85CF6",1)</f>
        <v>=DISPIMG("ID_11367B4AD87140198CAAA61A18A85CF6",1)</v>
      </c>
      <c r="D102" s="2" t="str">
        <f>_xlfn.DISPIMG("ID_BF0F8853C2B64F489649BE39DAD90246",1)</f>
        <v>=DISPIMG("ID_BF0F8853C2B64F489649BE39DAD90246",1)</v>
      </c>
    </row>
    <row r="103" ht="41.1" spans="1:4">
      <c r="A103" s="2" t="s">
        <v>105</v>
      </c>
      <c r="B103" s="2">
        <v>0.099788743622449</v>
      </c>
      <c r="C103" s="2" t="str">
        <f>_xlfn.DISPIMG("ID_9D3C9B3263B74BC2B8C19EDBEDC03F14",1)</f>
        <v>=DISPIMG("ID_9D3C9B3263B74BC2B8C19EDBEDC03F14",1)</v>
      </c>
      <c r="D103" s="2" t="str">
        <f>_xlfn.DISPIMG("ID_F4FDC749C1684956953EAC26B27B995E",1)</f>
        <v>=DISPIMG("ID_F4FDC749C1684956953EAC26B27B995E",1)</v>
      </c>
    </row>
    <row r="104" ht="41.1" spans="1:4">
      <c r="A104" t="s">
        <v>106</v>
      </c>
      <c r="B104">
        <v>0.0993502869897959</v>
      </c>
      <c r="C104" t="str">
        <f>_xlfn.DISPIMG("ID_D6AE9ECEA1E84E8FBCCC76DF748B98A7",1)</f>
        <v>=DISPIMG("ID_D6AE9ECEA1E84E8FBCCC76DF748B98A7",1)</v>
      </c>
      <c r="D104" t="str">
        <f>_xlfn.DISPIMG("ID_07B6D53B425845D1BC4A28574D64C765",1)</f>
        <v>=DISPIMG("ID_07B6D53B425845D1BC4A28574D64C765",1)</v>
      </c>
    </row>
    <row r="105" ht="41.1" spans="1:4">
      <c r="A105" t="s">
        <v>107</v>
      </c>
      <c r="B105">
        <v>0.0988520408163265</v>
      </c>
      <c r="C105" t="str">
        <f>_xlfn.DISPIMG("ID_F591A001738041CFA222968B45CD2DB6",1)</f>
        <v>=DISPIMG("ID_F591A001738041CFA222968B45CD2DB6",1)</v>
      </c>
      <c r="D105" t="str">
        <f>_xlfn.DISPIMG("ID_28830F6EC2894898B97BE57012478EAD",1)</f>
        <v>=DISPIMG("ID_28830F6EC2894898B97BE57012478EAD",1)</v>
      </c>
    </row>
    <row r="106" ht="41.1" spans="1:4">
      <c r="A106" t="s">
        <v>108</v>
      </c>
      <c r="B106">
        <v>0.0986726721938776</v>
      </c>
      <c r="C106" t="str">
        <f>_xlfn.DISPIMG("ID_568DAF362E2C4718A4CDE72978640D0B",1)</f>
        <v>=DISPIMG("ID_568DAF362E2C4718A4CDE72978640D0B",1)</v>
      </c>
      <c r="D106" t="str">
        <f>_xlfn.DISPIMG("ID_916D65D97510400AB0E8E1BABCB0F89D",1)</f>
        <v>=DISPIMG("ID_916D65D97510400AB0E8E1BABCB0F89D",1)</v>
      </c>
    </row>
    <row r="107" ht="41.1" spans="1:4">
      <c r="A107" s="2" t="s">
        <v>109</v>
      </c>
      <c r="B107" s="2">
        <v>0.0957230548469388</v>
      </c>
      <c r="C107" s="2" t="str">
        <f>_xlfn.DISPIMG("ID_F20DB655BBAE4A43A5EC71F8104B69C1",1)</f>
        <v>=DISPIMG("ID_F20DB655BBAE4A43A5EC71F8104B69C1",1)</v>
      </c>
      <c r="D107" s="2" t="str">
        <f>_xlfn.DISPIMG("ID_C02BED2204E946D9AAA62269E426A444",1)</f>
        <v>=DISPIMG("ID_C02BED2204E946D9AAA62269E426A444",1)</v>
      </c>
    </row>
    <row r="108" ht="41.1" spans="1:4">
      <c r="A108" s="2" t="s">
        <v>110</v>
      </c>
      <c r="B108" s="2">
        <v>0.0909598214285714</v>
      </c>
      <c r="C108" s="2" t="str">
        <f>_xlfn.DISPIMG("ID_932C5A019247461382C5A48E5003D7E7",1)</f>
        <v>=DISPIMG("ID_932C5A019247461382C5A48E5003D7E7",1)</v>
      </c>
      <c r="D108" s="2" t="str">
        <f>_xlfn.DISPIMG("ID_B41E7B51AA6A42BBB763184F0B3F0D1B",1)</f>
        <v>=DISPIMG("ID_B41E7B51AA6A42BBB763184F0B3F0D1B",1)</v>
      </c>
    </row>
    <row r="109" ht="41.1" spans="1:4">
      <c r="A109" s="2" t="s">
        <v>111</v>
      </c>
      <c r="B109" s="2">
        <v>0.0909199617346939</v>
      </c>
      <c r="C109" s="2" t="str">
        <f>_xlfn.DISPIMG("ID_2A2F561F25424DB9B5B047CDCF82BF0F",1)</f>
        <v>=DISPIMG("ID_2A2F561F25424DB9B5B047CDCF82BF0F",1)</v>
      </c>
      <c r="D109" s="2" t="str">
        <f>_xlfn.DISPIMG("ID_E61BE3FDFCF645A7AF73206002225821",1)</f>
        <v>=DISPIMG("ID_E61BE3FDFCF645A7AF73206002225821",1)</v>
      </c>
    </row>
    <row r="110" ht="41.1" spans="1:4">
      <c r="A110" t="s">
        <v>112</v>
      </c>
      <c r="B110">
        <v>0.0901825573979592</v>
      </c>
      <c r="C110" t="str">
        <f>_xlfn.DISPIMG("ID_634BEAF5362F49A9B3AB1C0CBE04D5A2",1)</f>
        <v>=DISPIMG("ID_634BEAF5362F49A9B3AB1C0CBE04D5A2",1)</v>
      </c>
      <c r="D110" t="str">
        <f>_xlfn.DISPIMG("ID_7667DB5F1F7643B98CE7AD5E503E21A5",1)</f>
        <v>=DISPIMG("ID_7667DB5F1F7643B98CE7AD5E503E21A5",1)</v>
      </c>
    </row>
    <row r="111" ht="41.1" spans="1:4">
      <c r="A111" t="s">
        <v>113</v>
      </c>
      <c r="B111">
        <v>0.0893056441326531</v>
      </c>
      <c r="C111" t="str">
        <f>_xlfn.DISPIMG("ID_0FE765D1B97C4064AEBA3255506F34FB",1)</f>
        <v>=DISPIMG("ID_0FE765D1B97C4064AEBA3255506F34FB",1)</v>
      </c>
      <c r="D111" t="str">
        <f>_xlfn.DISPIMG("ID_5AD55E7F297A4BEFBBB46B098539C511",1)</f>
        <v>=DISPIMG("ID_5AD55E7F297A4BEFBBB46B098539C511",1)</v>
      </c>
    </row>
    <row r="112" ht="41.1" spans="1:4">
      <c r="A112" t="s">
        <v>114</v>
      </c>
      <c r="B112">
        <v>0.0891063456632653</v>
      </c>
      <c r="C112" t="str">
        <f>_xlfn.DISPIMG("ID_3DBFB19A6CA74B7A95B21D02E1813EBA",1)</f>
        <v>=DISPIMG("ID_3DBFB19A6CA74B7A95B21D02E1813EBA",1)</v>
      </c>
      <c r="D112" t="str">
        <f>_xlfn.DISPIMG("ID_6101F5BB4D464757BA83EE93EC9E1A05",1)</f>
        <v>=DISPIMG("ID_6101F5BB4D464757BA83EE93EC9E1A05",1)</v>
      </c>
    </row>
    <row r="113" ht="41.1" spans="1:4">
      <c r="A113" t="s">
        <v>115</v>
      </c>
      <c r="B113">
        <v>0.0870735012755102</v>
      </c>
      <c r="C113" t="str">
        <f>_xlfn.DISPIMG("ID_3DC2D526A827429CBD8A232255554460",1)</f>
        <v>=DISPIMG("ID_3DC2D526A827429CBD8A232255554460",1)</v>
      </c>
      <c r="D113" t="str">
        <f>_xlfn.DISPIMG("ID_40EA13D803654F57A8C62686857506E1",1)</f>
        <v>=DISPIMG("ID_40EA13D803654F57A8C62686857506E1",1)</v>
      </c>
    </row>
    <row r="114" ht="41.1" spans="1:4">
      <c r="A114" t="s">
        <v>116</v>
      </c>
      <c r="B114">
        <v>0.0863161670918367</v>
      </c>
      <c r="C114" t="str">
        <f>_xlfn.DISPIMG("ID_EE771776472049EC8B33118B63206233",1)</f>
        <v>=DISPIMG("ID_EE771776472049EC8B33118B63206233",1)</v>
      </c>
      <c r="D114" t="str">
        <f>_xlfn.DISPIMG("ID_66021DC4ED83447BB1E2766DD9F68E30",1)</f>
        <v>=DISPIMG("ID_66021DC4ED83447BB1E2766DD9F68E30",1)</v>
      </c>
    </row>
    <row r="115" ht="41.1" spans="1:4">
      <c r="A115" t="s">
        <v>117</v>
      </c>
      <c r="B115">
        <v>0.08203125</v>
      </c>
      <c r="C115" t="str">
        <f>_xlfn.DISPIMG("ID_6AC85C17A56C479BA62FD1F9EFABB427",1)</f>
        <v>=DISPIMG("ID_6AC85C17A56C479BA62FD1F9EFABB427",1)</v>
      </c>
      <c r="D115" t="str">
        <f>_xlfn.DISPIMG("ID_5E543A6885334F32B64A1106024EEB51",1)</f>
        <v>=DISPIMG("ID_5E543A6885334F32B64A1106024EEB51",1)</v>
      </c>
    </row>
    <row r="116" ht="41.1" spans="1:4">
      <c r="A116" t="s">
        <v>118</v>
      </c>
      <c r="B116">
        <v>0.0816924426020408</v>
      </c>
      <c r="C116" t="str">
        <f>_xlfn.DISPIMG("ID_B0C93CFE1A774E9597204102463A0E00",1)</f>
        <v>=DISPIMG("ID_B0C93CFE1A774E9597204102463A0E00",1)</v>
      </c>
      <c r="D116" t="str">
        <f>_xlfn.DISPIMG("ID_7939827292554112B20F102C534DEA0B",1)</f>
        <v>=DISPIMG("ID_7939827292554112B20F102C534DEA0B",1)</v>
      </c>
    </row>
    <row r="117" ht="41.1" spans="1:4">
      <c r="A117" s="2" t="s">
        <v>119</v>
      </c>
      <c r="B117" s="2">
        <v>0.0806760204081633</v>
      </c>
      <c r="C117" s="2" t="str">
        <f>_xlfn.DISPIMG("ID_2B8144B7E0CC4834BBAA58DBF1A691EC",1)</f>
        <v>=DISPIMG("ID_2B8144B7E0CC4834BBAA58DBF1A691EC",1)</v>
      </c>
      <c r="D117" s="2" t="str">
        <f>_xlfn.DISPIMG("ID_F85A0546CC5F4FB789584D74A24FB846",1)</f>
        <v>=DISPIMG("ID_F85A0546CC5F4FB789584D74A24FB846",1)</v>
      </c>
    </row>
    <row r="118" ht="41.1" spans="1:4">
      <c r="A118" t="s">
        <v>120</v>
      </c>
      <c r="B118">
        <v>0.0785036670918367</v>
      </c>
      <c r="C118" t="str">
        <f>_xlfn.DISPIMG("ID_C29762DAA100426FA9FF10CD4A45ABB4",1)</f>
        <v>=DISPIMG("ID_C29762DAA100426FA9FF10CD4A45ABB4",1)</v>
      </c>
      <c r="D118" t="str">
        <f>_xlfn.DISPIMG("ID_3F5CEDD6D0014C6CA4B19E53B43AA215",1)</f>
        <v>=DISPIMG("ID_3F5CEDD6D0014C6CA4B19E53B43AA215",1)</v>
      </c>
    </row>
    <row r="119" ht="41.1" spans="1:4">
      <c r="A119" t="s">
        <v>121</v>
      </c>
      <c r="B119">
        <v>0.0762117346938776</v>
      </c>
      <c r="C119" t="str">
        <f>_xlfn.DISPIMG("ID_22A4A793BD8F4ED496841C43506551D2",1)</f>
        <v>=DISPIMG("ID_22A4A793BD8F4ED496841C43506551D2",1)</v>
      </c>
      <c r="D119" t="str">
        <f>_xlfn.DISPIMG("ID_161782EDD2D643ACB87805A1CAD0635C",1)</f>
        <v>=DISPIMG("ID_161782EDD2D643ACB87805A1CAD0635C",1)</v>
      </c>
    </row>
    <row r="120" ht="41.1" spans="1:4">
      <c r="A120" t="s">
        <v>122</v>
      </c>
      <c r="B120">
        <v>0.0759127869897959</v>
      </c>
      <c r="C120" t="str">
        <f>_xlfn.DISPIMG("ID_C36B9A43AED44DE6AE9622BADE1C85D1",1)</f>
        <v>=DISPIMG("ID_C36B9A43AED44DE6AE9622BADE1C85D1",1)</v>
      </c>
      <c r="D120" t="str">
        <f>_xlfn.DISPIMG("ID_5CB2EC1621CB4200B55451DE80751930",1)</f>
        <v>=DISPIMG("ID_5CB2EC1621CB4200B55451DE80751930",1)</v>
      </c>
    </row>
    <row r="121" ht="41.1" spans="1:4">
      <c r="A121" t="s">
        <v>123</v>
      </c>
      <c r="B121">
        <v>0.0756337691326531</v>
      </c>
      <c r="C121" t="str">
        <f>_xlfn.DISPIMG("ID_91C355335FD4419B963A400CB34F1115",1)</f>
        <v>=DISPIMG("ID_91C355335FD4419B963A400CB34F1115",1)</v>
      </c>
      <c r="D121" t="str">
        <f>_xlfn.DISPIMG("ID_110BA23D8ECF43878FCFF936DFE990B7",1)</f>
        <v>=DISPIMG("ID_110BA23D8ECF43878FCFF936DFE990B7",1)</v>
      </c>
    </row>
    <row r="122" ht="41.1" spans="1:4">
      <c r="A122" t="s">
        <v>124</v>
      </c>
      <c r="B122">
        <v>0.0733617665816327</v>
      </c>
      <c r="C122" t="str">
        <f>_xlfn.DISPIMG("ID_0C68BC0F3C6E49AE9B59F0C174489526",1)</f>
        <v>=DISPIMG("ID_0C68BC0F3C6E49AE9B59F0C174489526",1)</v>
      </c>
      <c r="D122" t="str">
        <f>_xlfn.DISPIMG("ID_90C7937EA82044F5B2566C037094254D",1)</f>
        <v>=DISPIMG("ID_90C7937EA82044F5B2566C037094254D",1)</v>
      </c>
    </row>
    <row r="123" ht="41.1" spans="1:4">
      <c r="A123" t="s">
        <v>125</v>
      </c>
      <c r="B123">
        <v>0.0730229591836735</v>
      </c>
      <c r="C123" t="str">
        <f>_xlfn.DISPIMG("ID_A842D683BE08409C8D04E5494ACA03C2",1)</f>
        <v>=DISPIMG("ID_A842D683BE08409C8D04E5494ACA03C2",1)</v>
      </c>
      <c r="D123" t="str">
        <f>_xlfn.DISPIMG("ID_B86F9CF588DD4E85B1C571B9698E7A8D",1)</f>
        <v>=DISPIMG("ID_B86F9CF588DD4E85B1C571B9698E7A8D",1)</v>
      </c>
    </row>
    <row r="124" ht="41.1" spans="1:4">
      <c r="A124" t="s">
        <v>126</v>
      </c>
      <c r="B124">
        <v>0.0726642219387755</v>
      </c>
      <c r="C124" t="str">
        <f>_xlfn.DISPIMG("ID_BD43E5266377465A968FEB1B64917891",1)</f>
        <v>=DISPIMG("ID_BD43E5266377465A968FEB1B64917891",1)</v>
      </c>
      <c r="D124" t="str">
        <f>_xlfn.DISPIMG("ID_AFD6DA9F174943F0B168A12EA1DF5740",1)</f>
        <v>=DISPIMG("ID_AFD6DA9F174943F0B168A12EA1DF5740",1)</v>
      </c>
    </row>
    <row r="125" ht="41.1" spans="1:4">
      <c r="A125" t="s">
        <v>127</v>
      </c>
      <c r="B125">
        <v>0.0725845025510204</v>
      </c>
      <c r="C125" t="str">
        <f>_xlfn.DISPIMG("ID_F7953C283A074465B82CA70F2C0255A0",1)</f>
        <v>=DISPIMG("ID_F7953C283A074465B82CA70F2C0255A0",1)</v>
      </c>
      <c r="D125" t="str">
        <f>_xlfn.DISPIMG("ID_FCCCB2306B0C43B988F1A46152A2AECC",1)</f>
        <v>=DISPIMG("ID_FCCCB2306B0C43B988F1A46152A2AECC",1)</v>
      </c>
    </row>
    <row r="126" ht="41.1" spans="1:4">
      <c r="A126" t="s">
        <v>128</v>
      </c>
      <c r="B126">
        <v>0.0703324298469388</v>
      </c>
      <c r="C126" t="str">
        <f>_xlfn.DISPIMG("ID_5E6EC874C5564C749E080AE41690CC14",1)</f>
        <v>=DISPIMG("ID_5E6EC874C5564C749E080AE41690CC14",1)</v>
      </c>
      <c r="D126" t="str">
        <f>_xlfn.DISPIMG("ID_4CE76095A28642B29ED41EE16C40FB9C",1)</f>
        <v>=DISPIMG("ID_4CE76095A28642B29ED41EE16C40FB9C",1)</v>
      </c>
    </row>
    <row r="127" ht="41.1" spans="1:4">
      <c r="A127" t="s">
        <v>129</v>
      </c>
      <c r="B127">
        <v>0.0690768494897959</v>
      </c>
      <c r="C127" t="str">
        <f>_xlfn.DISPIMG("ID_03C2504434E742309F498360D8456E49",1)</f>
        <v>=DISPIMG("ID_03C2504434E742309F498360D8456E49",1)</v>
      </c>
      <c r="D127" t="str">
        <f>_xlfn.DISPIMG("ID_AD1CD2F0A47646E2B7D565FDACDB5F6A",1)</f>
        <v>=DISPIMG("ID_AD1CD2F0A47646E2B7D565FDACDB5F6A",1)</v>
      </c>
    </row>
    <row r="128" ht="41.1" spans="1:4">
      <c r="A128" t="s">
        <v>130</v>
      </c>
      <c r="B128">
        <v>0.063117825255102</v>
      </c>
      <c r="C128" t="str">
        <f>_xlfn.DISPIMG("ID_F8D38B20332143088AAF922F4FDB60E8",1)</f>
        <v>=DISPIMG("ID_F8D38B20332143088AAF922F4FDB60E8",1)</v>
      </c>
      <c r="D128" t="str">
        <f>_xlfn.DISPIMG("ID_653359E09B7F4273BC739683C880698F",1)</f>
        <v>=DISPIMG("ID_653359E09B7F4273BC739683C880698F",1)</v>
      </c>
    </row>
    <row r="129" ht="41.1" spans="1:4">
      <c r="A129" t="s">
        <v>131</v>
      </c>
      <c r="B129">
        <v>0.0623405612244898</v>
      </c>
      <c r="C129" t="str">
        <f>_xlfn.DISPIMG("ID_FE6D788C552845338C93165AE1DDBEAB",1)</f>
        <v>=DISPIMG("ID_FE6D788C552845338C93165AE1DDBEAB",1)</v>
      </c>
      <c r="D129" t="str">
        <f>_xlfn.DISPIMG("ID_66907F75AC264679865033085B0251BC",1)</f>
        <v>=DISPIMG("ID_66907F75AC264679865033085B0251BC",1)</v>
      </c>
    </row>
    <row r="130" ht="41.1" spans="1:4">
      <c r="A130" t="s">
        <v>132</v>
      </c>
      <c r="B130">
        <v>0.0608856823979592</v>
      </c>
      <c r="C130" t="str">
        <f>_xlfn.DISPIMG("ID_39AF1C9E227F489A813561609365944B",1)</f>
        <v>=DISPIMG("ID_39AF1C9E227F489A813561609365944B",1)</v>
      </c>
      <c r="D130" t="str">
        <f>_xlfn.DISPIMG("ID_AB9B93E05F0B4C66B5B8666698BDDC52",1)</f>
        <v>=DISPIMG("ID_AB9B93E05F0B4C66B5B8666698BDDC52",1)</v>
      </c>
    </row>
    <row r="131" ht="41.1" spans="1:4">
      <c r="A131" t="s">
        <v>133</v>
      </c>
      <c r="B131">
        <v>0.0581752232142857</v>
      </c>
      <c r="C131" t="str">
        <f>_xlfn.DISPIMG("ID_EA0AF0CB699146ABBC1A28BCFEF399AA",1)</f>
        <v>=DISPIMG("ID_EA0AF0CB699146ABBC1A28BCFEF399AA",1)</v>
      </c>
      <c r="D131" t="str">
        <f>_xlfn.DISPIMG("ID_1A96F47D7E394D339AD76A0D4642FAC2",1)</f>
        <v>=DISPIMG("ID_1A96F47D7E394D339AD76A0D4642FAC2",1)</v>
      </c>
    </row>
    <row r="132" ht="41.1" spans="1:4">
      <c r="A132" t="s">
        <v>134</v>
      </c>
      <c r="B132">
        <v>0.0581353635204082</v>
      </c>
      <c r="C132" t="str">
        <f>_xlfn.DISPIMG("ID_04D7B9CB41794C53A1B2A232F3A91A1B",1)</f>
        <v>=DISPIMG("ID_04D7B9CB41794C53A1B2A232F3A91A1B",1)</v>
      </c>
      <c r="D132" t="str">
        <f>_xlfn.DISPIMG("ID_A21CD69F6838499AA624538B061FEDD2",1)</f>
        <v>=DISPIMG("ID_A21CD69F6838499AA624538B061FEDD2",1)</v>
      </c>
    </row>
    <row r="133" ht="41.1" spans="1:4">
      <c r="A133" t="s">
        <v>135</v>
      </c>
      <c r="B133">
        <v>0.0576769770408163</v>
      </c>
      <c r="C133" t="str">
        <f>_xlfn.DISPIMG("ID_4A9B1EBCE31F4C30BE1AB33ABB65F767",1)</f>
        <v>=DISPIMG("ID_4A9B1EBCE31F4C30BE1AB33ABB65F767",1)</v>
      </c>
      <c r="D133" t="str">
        <f>_xlfn.DISPIMG("ID_BFB47DCD136444238D6EF1AAF15AA173",1)</f>
        <v>=DISPIMG("ID_BFB47DCD136444238D6EF1AAF15AA173",1)</v>
      </c>
    </row>
    <row r="134" ht="41.1" spans="1:4">
      <c r="A134" t="s">
        <v>136</v>
      </c>
      <c r="B134">
        <v>0.0547672193877551</v>
      </c>
      <c r="C134" t="str">
        <f>_xlfn.DISPIMG("ID_E53ABF1D226149CDB284779BEFDA35AB",1)</f>
        <v>=DISPIMG("ID_E53ABF1D226149CDB284779BEFDA35AB",1)</v>
      </c>
      <c r="D134" t="str">
        <f>_xlfn.DISPIMG("ID_1D3812833BA24CEA90A9CC12E70AF3A4",1)</f>
        <v>=DISPIMG("ID_1D3812833BA24CEA90A9CC12E70AF3A4",1)</v>
      </c>
    </row>
    <row r="135" ht="41.1" spans="1:4">
      <c r="A135" s="2" t="s">
        <v>137</v>
      </c>
      <c r="B135" s="2">
        <v>0.0544084821428571</v>
      </c>
      <c r="C135" s="2" t="str">
        <f>_xlfn.DISPIMG("ID_3BAF9D5FD7DB489BA3B6B8A42B085182",1)</f>
        <v>=DISPIMG("ID_3BAF9D5FD7DB489BA3B6B8A42B085182",1)</v>
      </c>
      <c r="D135" s="2" t="str">
        <f>_xlfn.DISPIMG("ID_17A338BAD26C4DC08310E311BAC71B12",1)</f>
        <v>=DISPIMG("ID_17A338BAD26C4DC08310E311BAC71B12",1)</v>
      </c>
    </row>
    <row r="136" ht="41.1" spans="1:4">
      <c r="A136" t="s">
        <v>138</v>
      </c>
      <c r="B136">
        <v>0.0535913584183674</v>
      </c>
      <c r="C136" t="str">
        <f>_xlfn.DISPIMG("ID_E956A316FEBC422B9A3DB0D44BD91FF1",1)</f>
        <v>=DISPIMG("ID_E956A316FEBC422B9A3DB0D44BD91FF1",1)</v>
      </c>
      <c r="D136" t="str">
        <f>_xlfn.DISPIMG("ID_C467AF6112724002962268A0F4D9ACA7",1)</f>
        <v>=DISPIMG("ID_C467AF6112724002962268A0F4D9ACA7",1)</v>
      </c>
    </row>
    <row r="137" ht="41.1" spans="1:4">
      <c r="A137" t="s">
        <v>139</v>
      </c>
      <c r="B137">
        <v>0.0518973214285714</v>
      </c>
      <c r="C137" t="str">
        <f>_xlfn.DISPIMG("ID_94301DDA0FDD4576B2034DF302F0C22B",1)</f>
        <v>=DISPIMG("ID_94301DDA0FDD4576B2034DF302F0C22B",1)</v>
      </c>
      <c r="D137" t="str">
        <f>_xlfn.DISPIMG("ID_02191CC7E1714ECA8CAFDAB90403AABF",1)</f>
        <v>=DISPIMG("ID_02191CC7E1714ECA8CAFDAB90403AABF",1)</v>
      </c>
    </row>
    <row r="138" ht="41.1" spans="1:4">
      <c r="A138" t="s">
        <v>140</v>
      </c>
      <c r="B138">
        <v>0.0495655293367347</v>
      </c>
      <c r="C138" t="str">
        <f>_xlfn.DISPIMG("ID_9B40A30D8E614C9E8727D3AC8DF151BD",1)</f>
        <v>=DISPIMG("ID_9B40A30D8E614C9E8727D3AC8DF151BD",1)</v>
      </c>
      <c r="D138" t="str">
        <f>_xlfn.DISPIMG("ID_6C6A4E04A57147F9AA0B03DCEA50389C",1)</f>
        <v>=DISPIMG("ID_6C6A4E04A57147F9AA0B03DCEA50389C",1)</v>
      </c>
    </row>
    <row r="139" ht="41.1" spans="1:4">
      <c r="A139" t="s">
        <v>141</v>
      </c>
      <c r="B139">
        <v>0.0492067920918367</v>
      </c>
      <c r="C139" t="str">
        <f>_xlfn.DISPIMG("ID_49AA84741D294BF0B5F0532F28A8968E",1)</f>
        <v>=DISPIMG("ID_49AA84741D294BF0B5F0532F28A8968E",1)</v>
      </c>
      <c r="D139" t="str">
        <f>_xlfn.DISPIMG("ID_9CF6956460B34B049100F5A6DA59E8CF",1)</f>
        <v>=DISPIMG("ID_9CF6956460B34B049100F5A6DA59E8CF",1)</v>
      </c>
    </row>
    <row r="140" ht="41.1" spans="1:4">
      <c r="A140" t="s">
        <v>142</v>
      </c>
      <c r="B140">
        <v>0.0475725446428571</v>
      </c>
      <c r="C140" t="str">
        <f>_xlfn.DISPIMG("ID_42B48C6D9D7C4DA2A19D0BF6495D8F91",1)</f>
        <v>=DISPIMG("ID_42B48C6D9D7C4DA2A19D0BF6495D8F91",1)</v>
      </c>
      <c r="D140" t="str">
        <f>_xlfn.DISPIMG("ID_72E5F4DDA2164F69B8A228390C9D8FD5",1)</f>
        <v>=DISPIMG("ID_72E5F4DDA2164F69B8A228390C9D8FD5",1)</v>
      </c>
    </row>
    <row r="141" ht="41.1" spans="1:4">
      <c r="A141" t="s">
        <v>143</v>
      </c>
      <c r="B141">
        <v>0.0468550701530612</v>
      </c>
      <c r="C141" t="str">
        <f>_xlfn.DISPIMG("ID_408B6B4DC4F64A34908D364FC04D3235",1)</f>
        <v>=DISPIMG("ID_408B6B4DC4F64A34908D364FC04D3235",1)</v>
      </c>
      <c r="D141" t="str">
        <f>_xlfn.DISPIMG("ID_EC2D79F92C974D5D88B72DC5860C6262",1)</f>
        <v>=DISPIMG("ID_EC2D79F92C974D5D88B72DC5860C6262",1)</v>
      </c>
    </row>
    <row r="142" ht="41.1" spans="1:4">
      <c r="A142" s="2" t="s">
        <v>144</v>
      </c>
      <c r="B142" s="2">
        <v>0.0468152104591837</v>
      </c>
      <c r="C142" s="2" t="str">
        <f>_xlfn.DISPIMG("ID_83BD4BDF26D94C19879525F71E008450",1)</f>
        <v>=DISPIMG("ID_83BD4BDF26D94C19879525F71E008450",1)</v>
      </c>
      <c r="D142" s="2" t="str">
        <f>_xlfn.DISPIMG("ID_89872ED10416461399F2154467F4C4DD",1)</f>
        <v>=DISPIMG("ID_89872ED10416461399F2154467F4C4DD",1)</v>
      </c>
    </row>
    <row r="143" ht="41.1" spans="1:4">
      <c r="A143" t="s">
        <v>145</v>
      </c>
      <c r="B143">
        <v>0.0467753507653061</v>
      </c>
      <c r="C143" t="str">
        <f>_xlfn.DISPIMG("ID_B107ABBFF01A43D382A89F48D4879705",1)</f>
        <v>=DISPIMG("ID_B107ABBFF01A43D382A89F48D4879705",1)</v>
      </c>
      <c r="D143" t="str">
        <f>_xlfn.DISPIMG("ID_38C9F6E1DD9A45B68C0656C49C36D151",1)</f>
        <v>=DISPIMG("ID_38C9F6E1DD9A45B68C0656C49C36D151",1)</v>
      </c>
    </row>
    <row r="144" ht="41.1" spans="1:4">
      <c r="A144" t="s">
        <v>146</v>
      </c>
      <c r="B144">
        <v>0.0434072066326531</v>
      </c>
      <c r="C144" t="str">
        <f>_xlfn.DISPIMG("ID_FA9960D3D6A54E0C8502837B13558C37",1)</f>
        <v>=DISPIMG("ID_FA9960D3D6A54E0C8502837B13558C37",1)</v>
      </c>
      <c r="D144" t="str">
        <f>_xlfn.DISPIMG("ID_C9EE8F4D85E047B299FCE58C6BD38345",1)</f>
        <v>=DISPIMG("ID_C9EE8F4D85E047B299FCE58C6BD38345",1)</v>
      </c>
    </row>
    <row r="145" ht="41.1" spans="1:4">
      <c r="A145" s="2" t="s">
        <v>147</v>
      </c>
      <c r="B145" s="2">
        <v>0.0415338010204082</v>
      </c>
      <c r="C145" s="2" t="str">
        <f>_xlfn.DISPIMG("ID_EC26A085E0844A1BAFF3DF5B8A20F554",1)</f>
        <v>=DISPIMG("ID_EC26A085E0844A1BAFF3DF5B8A20F554",1)</v>
      </c>
      <c r="D145" s="2" t="str">
        <f>_xlfn.DISPIMG("ID_F216446C1B8D4BA8A5C3B34818DC3749",1)</f>
        <v>=DISPIMG("ID_F216446C1B8D4BA8A5C3B34818DC3749",1)</v>
      </c>
    </row>
    <row r="146" ht="41.1" spans="1:4">
      <c r="A146" s="2" t="s">
        <v>148</v>
      </c>
      <c r="B146" s="2">
        <v>0.0400789221938775</v>
      </c>
      <c r="C146" s="2" t="str">
        <f>_xlfn.DISPIMG("ID_8F8F45A4B43D47E7B55F32C32A7DF315",1)</f>
        <v>=DISPIMG("ID_8F8F45A4B43D47E7B55F32C32A7DF315",1)</v>
      </c>
      <c r="D146" s="2" t="str">
        <f>_xlfn.DISPIMG("ID_735C8D0BE38E43FB96CC318051E97D86",1)</f>
        <v>=DISPIMG("ID_735C8D0BE38E43FB96CC318051E97D86",1)</v>
      </c>
    </row>
    <row r="147" ht="41.1" spans="1:4">
      <c r="A147" s="2" t="s">
        <v>149</v>
      </c>
      <c r="B147" s="2">
        <v>0.0395009566326531</v>
      </c>
      <c r="C147" s="2" t="str">
        <f>_xlfn.DISPIMG("ID_380BB0CCB1E24D97877AD3E6AF9D3BE3",1)</f>
        <v>=DISPIMG("ID_380BB0CCB1E24D97877AD3E6AF9D3BE3",1)</v>
      </c>
      <c r="D147" s="2" t="str">
        <f>_xlfn.DISPIMG("ID_1049D73DE3C643D788C9BE2045BF5E27",1)</f>
        <v>=DISPIMG("ID_1049D73DE3C643D788C9BE2045BF5E27",1)</v>
      </c>
    </row>
    <row r="148" ht="41.1" spans="1:4">
      <c r="A148" t="s">
        <v>150</v>
      </c>
      <c r="B148">
        <v>0.0394810267857143</v>
      </c>
      <c r="C148" t="str">
        <f>_xlfn.DISPIMG("ID_72E79B51E8D1430685589D53A7E820DD",1)</f>
        <v>=DISPIMG("ID_72E79B51E8D1430685589D53A7E820DD",1)</v>
      </c>
      <c r="D148" t="str">
        <f>_xlfn.DISPIMG("ID_56983C77B43248B0B324808E4584288A",1)</f>
        <v>=DISPIMG("ID_56983C77B43248B0B324808E4584288A",1)</v>
      </c>
    </row>
    <row r="149" ht="41.1" spans="1:4">
      <c r="A149" s="2" t="s">
        <v>151</v>
      </c>
      <c r="B149" s="2">
        <v>0.0367307079081633</v>
      </c>
      <c r="C149" s="2" t="str">
        <f>_xlfn.DISPIMG("ID_5EDD57E402A041A3BFE29BBF44531600",1)</f>
        <v>=DISPIMG("ID_5EDD57E402A041A3BFE29BBF44531600",1)</v>
      </c>
      <c r="D149" s="2" t="str">
        <f>_xlfn.DISPIMG("ID_353EF3B976EC4A13A41F440C6A812EF5",1)</f>
        <v>=DISPIMG("ID_353EF3B976EC4A13A41F440C6A812EF5",1)</v>
      </c>
    </row>
    <row r="150" ht="41.1" spans="1:4">
      <c r="A150" t="s">
        <v>152</v>
      </c>
      <c r="B150">
        <v>0.0355349170918367</v>
      </c>
      <c r="C150" t="str">
        <f>_xlfn.DISPIMG("ID_FF0606BE78314021A8D14D47518685C1",1)</f>
        <v>=DISPIMG("ID_FF0606BE78314021A8D14D47518685C1",1)</v>
      </c>
      <c r="D150" t="str">
        <f>_xlfn.DISPIMG("ID_C55EB3E63E204512A7D10F10B7CDD6FC",1)</f>
        <v>=DISPIMG("ID_C55EB3E63E204512A7D10F10B7CDD6FC",1)</v>
      </c>
    </row>
    <row r="151" ht="41.1" spans="1:4">
      <c r="A151" t="s">
        <v>153</v>
      </c>
      <c r="B151">
        <v>0.0339604591836735</v>
      </c>
      <c r="C151" t="str">
        <f>_xlfn.DISPIMG("ID_5DC587FB3B094A699A170704BFBFD39C",1)</f>
        <v>=DISPIMG("ID_5DC587FB3B094A699A170704BFBFD39C",1)</v>
      </c>
      <c r="D151" t="str">
        <f>_xlfn.DISPIMG("ID_70CC94EDDE8D418D93DC92A2670ACAC3",1)</f>
        <v>=DISPIMG("ID_70CC94EDDE8D418D93DC92A2670ACAC3",1)</v>
      </c>
    </row>
    <row r="152" ht="41.1" spans="1:4">
      <c r="A152" t="s">
        <v>154</v>
      </c>
      <c r="B152">
        <v>0.0309311224489796</v>
      </c>
      <c r="C152" t="str">
        <f>_xlfn.DISPIMG("ID_A2D6A74612CC4844A0BA13BE4CC3EA15",1)</f>
        <v>=DISPIMG("ID_A2D6A74612CC4844A0BA13BE4CC3EA15",1)</v>
      </c>
      <c r="D152" t="str">
        <f>_xlfn.DISPIMG("ID_D6EEAAD22DE1405DBB159C2C6002F848",1)</f>
        <v>=DISPIMG("ID_D6EEAAD22DE1405DBB159C2C6002F848",1)</v>
      </c>
    </row>
    <row r="153" ht="41.1" spans="1:4">
      <c r="A153" t="s">
        <v>155</v>
      </c>
      <c r="B153">
        <v>0.0298150510204082</v>
      </c>
      <c r="C153" t="str">
        <f>_xlfn.DISPIMG("ID_623D2893581548B5AAA1810DBE23B598",1)</f>
        <v>=DISPIMG("ID_623D2893581548B5AAA1810DBE23B598",1)</v>
      </c>
      <c r="D153" t="str">
        <f>_xlfn.DISPIMG("ID_779DF3CCE0BB4AD8A3359BDCEE6B0459",1)</f>
        <v>=DISPIMG("ID_779DF3CCE0BB4AD8A3359BDCEE6B0459",1)</v>
      </c>
    </row>
    <row r="154" ht="41.1" spans="1:4">
      <c r="A154" s="2" t="s">
        <v>156</v>
      </c>
      <c r="B154" s="2">
        <v>0.0265266262755102</v>
      </c>
      <c r="C154" s="2" t="str">
        <f>_xlfn.DISPIMG("ID_DEA2133EB679472E8ADBA871EAA5D41C",1)</f>
        <v>=DISPIMG("ID_DEA2133EB679472E8ADBA871EAA5D41C",1)</v>
      </c>
      <c r="D154" s="2" t="str">
        <f>_xlfn.DISPIMG("ID_2832A33C11914A16BED336042CDCAB2F",1)</f>
        <v>=DISPIMG("ID_2832A33C11914A16BED336042CDCAB2F",1)</v>
      </c>
    </row>
    <row r="155" ht="41.1" spans="1:4">
      <c r="A155" t="s">
        <v>157</v>
      </c>
      <c r="B155">
        <v>0.0244339923469388</v>
      </c>
      <c r="C155" t="str">
        <f>_xlfn.DISPIMG("ID_889715EB01554871AF77677BCBC61C40",1)</f>
        <v>=DISPIMG("ID_889715EB01554871AF77677BCBC61C40",1)</v>
      </c>
      <c r="D155" t="str">
        <f>_xlfn.DISPIMG("ID_C56FBB24EFE2479CA954141111ACD065",1)</f>
        <v>=DISPIMG("ID_C56FBB24EFE2479CA954141111ACD065",1)</v>
      </c>
    </row>
    <row r="156" ht="41.1" spans="1:4">
      <c r="A156" t="s">
        <v>158</v>
      </c>
      <c r="B156">
        <v>0.0243343431122449</v>
      </c>
      <c r="C156" t="str">
        <f>_xlfn.DISPIMG("ID_26B619F0393B4A02BAD69910C6523B24",1)</f>
        <v>=DISPIMG("ID_26B619F0393B4A02BAD69910C6523B24",1)</v>
      </c>
      <c r="D156" t="str">
        <f>_xlfn.DISPIMG("ID_D54E5E54A9284B2EB909A4A6D61B6F93",1)</f>
        <v>=DISPIMG("ID_D54E5E54A9284B2EB909A4A6D61B6F93",1)</v>
      </c>
    </row>
    <row r="157" ht="41.1" spans="1:4">
      <c r="A157" t="s">
        <v>159</v>
      </c>
      <c r="B157">
        <v>0.0236766581632653</v>
      </c>
      <c r="C157" t="str">
        <f>_xlfn.DISPIMG("ID_33EA4379D0D249F9B4D422BBDB407CBD",1)</f>
        <v>=DISPIMG("ID_33EA4379D0D249F9B4D422BBDB407CBD",1)</v>
      </c>
      <c r="D157" t="str">
        <f>_xlfn.DISPIMG("ID_E3449810C6CE47AC91621AE7EE357BFC",1)</f>
        <v>=DISPIMG("ID_E3449810C6CE47AC91621AE7EE357BFC",1)</v>
      </c>
    </row>
    <row r="158" ht="41.1" spans="1:4">
      <c r="A158" t="s">
        <v>160</v>
      </c>
      <c r="B158">
        <v>0.0227399553571429</v>
      </c>
      <c r="C158" t="str">
        <f>_xlfn.DISPIMG("ID_D647296338A64C4EB6D41E0BC33FC927",1)</f>
        <v>=DISPIMG("ID_D647296338A64C4EB6D41E0BC33FC927",1)</v>
      </c>
      <c r="D158" t="str">
        <f>_xlfn.DISPIMG("ID_DA0329EC0F8A4E01A9513755EFE6C450",1)</f>
        <v>=DISPIMG("ID_DA0329EC0F8A4E01A9513755EFE6C450",1)</v>
      </c>
    </row>
    <row r="159" ht="41.1" spans="1:4">
      <c r="A159" s="3" t="s">
        <v>161</v>
      </c>
      <c r="B159" s="3">
        <v>0.0226602359693878</v>
      </c>
      <c r="C159" s="3" t="str">
        <f>_xlfn.DISPIMG("ID_081768F3A7BF45AEB7491F845FCB7D55",1)</f>
        <v>=DISPIMG("ID_081768F3A7BF45AEB7491F845FCB7D55",1)</v>
      </c>
      <c r="D159" s="3" t="str">
        <f>_xlfn.DISPIMG("ID_9EB6F5FC7EB542D7B8A0800C69652CF1",1)</f>
        <v>=DISPIMG("ID_9EB6F5FC7EB542D7B8A0800C69652CF1",1)</v>
      </c>
    </row>
    <row r="160" ht="41.1" spans="1:4">
      <c r="A160" s="3" t="s">
        <v>162</v>
      </c>
      <c r="B160" s="3">
        <v>0.0219029017857143</v>
      </c>
      <c r="C160" s="3" t="str">
        <f>_xlfn.DISPIMG("ID_2D4AB18C97764218B9C01C696545F510",1)</f>
        <v>=DISPIMG("ID_2D4AB18C97764218B9C01C696545F510",1)</v>
      </c>
      <c r="D160" s="3" t="str">
        <f>_xlfn.DISPIMG("ID_074723CD0A964B8C9BD441AE48F768DF",1)</f>
        <v>=DISPIMG("ID_074723CD0A964B8C9BD441AE48F768DF",1)</v>
      </c>
    </row>
    <row r="161" ht="41.1" spans="1:4">
      <c r="A161" s="3" t="s">
        <v>163</v>
      </c>
      <c r="B161" s="3">
        <v>0.0213448660714286</v>
      </c>
      <c r="C161" s="3" t="str">
        <f>_xlfn.DISPIMG("ID_B36B031AA6334202AB583CE6F9BD75EA",1)</f>
        <v>=DISPIMG("ID_B36B031AA6334202AB583CE6F9BD75EA",1)</v>
      </c>
      <c r="D161" s="3" t="str">
        <f>_xlfn.DISPIMG("ID_1C53D976E36D4FD18CB43A45825A0EA8",1)</f>
        <v>=DISPIMG("ID_1C53D976E36D4FD18CB43A45825A0EA8",1)</v>
      </c>
    </row>
    <row r="162" ht="41.1" spans="1:4">
      <c r="A162" t="s">
        <v>164</v>
      </c>
      <c r="B162">
        <v>0.0189532844387755</v>
      </c>
      <c r="C162" t="str">
        <f>_xlfn.DISPIMG("ID_BF953E2D706B40818C271C485BB14979",1)</f>
        <v>=DISPIMG("ID_BF953E2D706B40818C271C485BB14979",1)</v>
      </c>
      <c r="D162" t="str">
        <f>_xlfn.DISPIMG("ID_373D2A9ED6FE4F28977AA1D5E8320777",1)</f>
        <v>=DISPIMG("ID_373D2A9ED6FE4F28977AA1D5E8320777",1)</v>
      </c>
    </row>
    <row r="163" ht="41.1" spans="1:4">
      <c r="A163" t="s">
        <v>165</v>
      </c>
      <c r="B163">
        <v>0.0156449298469388</v>
      </c>
      <c r="C163" t="str">
        <f>_xlfn.DISPIMG("ID_EE544AF64BD44A03901E17815F97556E",1)</f>
        <v>=DISPIMG("ID_EE544AF64BD44A03901E17815F97556E",1)</v>
      </c>
      <c r="D163" t="str">
        <f>_xlfn.DISPIMG("ID_716D951627AE42188BAF11FB5A8B87D9",1)</f>
        <v>=DISPIMG("ID_716D951627AE42188BAF11FB5A8B87D9",1)</v>
      </c>
    </row>
    <row r="164" s="7" customFormat="1" ht="41.1" spans="1:4">
      <c r="A164" s="7" t="s">
        <v>166</v>
      </c>
      <c r="B164" s="7">
        <v>0.0154655612244898</v>
      </c>
      <c r="C164" s="7" t="str">
        <f>_xlfn.DISPIMG("ID_470F8CBF4AF943D4846D30A946333977",1)</f>
        <v>=DISPIMG("ID_470F8CBF4AF943D4846D30A946333977",1)</v>
      </c>
      <c r="D164" s="7" t="str">
        <f>_xlfn.DISPIMG("ID_8C7F0F1C49A343D2834264A4C13BA732",1)</f>
        <v>=DISPIMG("ID_8C7F0F1C49A343D2834264A4C13BA732",1)</v>
      </c>
    </row>
    <row r="165" ht="41.1" spans="1:4">
      <c r="A165" s="8" t="s">
        <v>167</v>
      </c>
      <c r="B165" s="8">
        <v>0.0132533482142857</v>
      </c>
      <c r="C165" s="8" t="str">
        <f>_xlfn.DISPIMG("ID_D5CCCFE9ECE4439EA9FF7AB5E682436A",1)</f>
        <v>=DISPIMG("ID_D5CCCFE9ECE4439EA9FF7AB5E682436A",1)</v>
      </c>
      <c r="D165" s="8" t="str">
        <f>_xlfn.DISPIMG("ID_90A9376394AB4D6F968B9260FD39998D",1)</f>
        <v>=DISPIMG("ID_90A9376394AB4D6F968B9260FD39998D",1)</v>
      </c>
    </row>
    <row r="166" ht="41.1" spans="1:4">
      <c r="A166" t="s">
        <v>168</v>
      </c>
      <c r="B166">
        <v>0.0126554528061224</v>
      </c>
      <c r="C166" t="str">
        <f>_xlfn.DISPIMG("ID_B005E75C995344A0A982A8511D5C5008",1)</f>
        <v>=DISPIMG("ID_B005E75C995344A0A982A8511D5C5008",1)</v>
      </c>
      <c r="D166" t="str">
        <f>_xlfn.DISPIMG("ID_7BF2DEB9ECE443D0AB49DBD7EF84D515",1)</f>
        <v>=DISPIMG("ID_7BF2DEB9ECE443D0AB49DBD7EF84D515",1)</v>
      </c>
    </row>
    <row r="167" ht="41.1" spans="1:4">
      <c r="A167" t="s">
        <v>169</v>
      </c>
      <c r="B167">
        <v>0.0126355229591837</v>
      </c>
      <c r="C167" t="str">
        <f>_xlfn.DISPIMG("ID_270E0DACC51249B9AA85F98DA7D63A7C",1)</f>
        <v>=DISPIMG("ID_270E0DACC51249B9AA85F98DA7D63A7C",1)</v>
      </c>
      <c r="D167" t="str">
        <f>_xlfn.DISPIMG("ID_E67FD4C1ACFF4EB99BBE1537D71B87B6",1)</f>
        <v>=DISPIMG("ID_E67FD4C1ACFF4EB99BBE1537D71B87B6",1)</v>
      </c>
    </row>
    <row r="168" ht="41.1" spans="1:4">
      <c r="A168" t="s">
        <v>170</v>
      </c>
      <c r="B168">
        <v>0.0120974170918367</v>
      </c>
      <c r="C168" t="str">
        <f>_xlfn.DISPIMG("ID_3F425BD3701C4BA0A7F0C64DFF7F1E15",1)</f>
        <v>=DISPIMG("ID_3F425BD3701C4BA0A7F0C64DFF7F1E15",1)</v>
      </c>
      <c r="D168" t="str">
        <f>_xlfn.DISPIMG("ID_8C9925B6EE944663A55EA3362B7E21C0",1)</f>
        <v>=DISPIMG("ID_8C9925B6EE944663A55EA3362B7E21C0",1)</v>
      </c>
    </row>
    <row r="169" ht="41.1" spans="1:4">
      <c r="A169" t="s">
        <v>171</v>
      </c>
      <c r="B169">
        <v>0.00956632653061225</v>
      </c>
      <c r="C169" t="str">
        <f>_xlfn.DISPIMG("ID_A1317AD0E92E44789857767293DCCEB4",1)</f>
        <v>=DISPIMG("ID_A1317AD0E92E44789857767293DCCEB4",1)</v>
      </c>
      <c r="D169" t="str">
        <f>_xlfn.DISPIMG("ID_D5BBC66773444D4D994AC813A59136D9",1)</f>
        <v>=DISPIMG("ID_D5BBC66773444D4D994AC813A59136D9",1)</v>
      </c>
    </row>
    <row r="170" ht="41.1" spans="1:4">
      <c r="A170" t="s">
        <v>172</v>
      </c>
      <c r="B170">
        <v>0.0088687818877551</v>
      </c>
      <c r="C170" t="str">
        <f>_xlfn.DISPIMG("ID_D362A56743BA4FFFBA4C243058E395F6",1)</f>
        <v>=DISPIMG("ID_D362A56743BA4FFFBA4C243058E395F6",1)</v>
      </c>
      <c r="D170" t="str">
        <f>_xlfn.DISPIMG("ID_9C657EAA4A55482497F13EF879318E61",1)</f>
        <v>=DISPIMG("ID_9C657EAA4A55482497F13EF879318E61",1)</v>
      </c>
    </row>
    <row r="171" ht="41.1" spans="1:4">
      <c r="A171" t="s">
        <v>173</v>
      </c>
      <c r="B171">
        <v>0.00787228954081633</v>
      </c>
      <c r="C171" t="str">
        <f>_xlfn.DISPIMG("ID_42C8B6137F164A40AA995DD4BC983DBC",1)</f>
        <v>=DISPIMG("ID_42C8B6137F164A40AA995DD4BC983DBC",1)</v>
      </c>
      <c r="D171" t="str">
        <f>_xlfn.DISPIMG("ID_EDCC47BEB3534732A8E28627C655BBE4",1)</f>
        <v>=DISPIMG("ID_EDCC47BEB3534732A8E28627C655BBE4",1)</v>
      </c>
    </row>
    <row r="172" ht="41.1" spans="1:4">
      <c r="A172" t="s">
        <v>174</v>
      </c>
      <c r="B172">
        <v>0.00538105867346939</v>
      </c>
      <c r="C172" t="str">
        <f>_xlfn.DISPIMG("ID_0C33CF33870B4680BCF8785CF1EB8B96",1)</f>
        <v>=DISPIMG("ID_0C33CF33870B4680BCF8785CF1EB8B96",1)</v>
      </c>
      <c r="D172" t="str">
        <f>_xlfn.DISPIMG("ID_5A220F32DDFA42E2B24F87F4019D9239",1)</f>
        <v>=DISPIMG("ID_5A220F32DDFA42E2B24F87F4019D9239",1)</v>
      </c>
    </row>
    <row r="173" ht="41.1" spans="1:4">
      <c r="A173" t="s">
        <v>175</v>
      </c>
      <c r="B173">
        <v>0.00400589923469388</v>
      </c>
      <c r="C173" t="str">
        <f>_xlfn.DISPIMG("ID_5DB9026DA1A54657AA2171626545AFF6",1)</f>
        <v>=DISPIMG("ID_5DB9026DA1A54657AA2171626545AFF6",1)</v>
      </c>
      <c r="D173" t="str">
        <f>_xlfn.DISPIMG("ID_B014C8A72B2F495382AAA4B04EFF5355",1)</f>
        <v>=DISPIMG("ID_B014C8A72B2F495382AAA4B04EFF5355",1)</v>
      </c>
    </row>
    <row r="174" ht="41.1" spans="1:4">
      <c r="A174" t="s">
        <v>176</v>
      </c>
      <c r="B174">
        <v>0.00394610969387755</v>
      </c>
      <c r="C174" t="str">
        <f>_xlfn.DISPIMG("ID_964FDBA4C2E2464D818CF0AC1C7A4190",1)</f>
        <v>=DISPIMG("ID_964FDBA4C2E2464D818CF0AC1C7A4190",1)</v>
      </c>
      <c r="D174" t="str">
        <f>_xlfn.DISPIMG("ID_25F093FD4C8D48059B2E5298EE304F2F",1)</f>
        <v>=DISPIMG("ID_25F093FD4C8D48059B2E5298EE304F2F",1)</v>
      </c>
    </row>
    <row r="175" ht="41.1" spans="1:4">
      <c r="A175" t="s">
        <v>177</v>
      </c>
      <c r="B175">
        <v>0.00306919642857143</v>
      </c>
      <c r="C175" t="str">
        <f>_xlfn.DISPIMG("ID_D970E125750C401F95159BBAF974AF6A",1)</f>
        <v>=DISPIMG("ID_D970E125750C401F95159BBAF974AF6A",1)</v>
      </c>
      <c r="D175" t="str">
        <f>_xlfn.DISPIMG("ID_B0E6ABD3ABE24B33B31C714F50AD9BA6",1)</f>
        <v>=DISPIMG("ID_B0E6ABD3ABE24B33B31C714F50AD9BA6",1)</v>
      </c>
    </row>
    <row r="176" ht="41.1" spans="1:4">
      <c r="A176" t="s">
        <v>178</v>
      </c>
      <c r="B176">
        <v>0.00247130102040816</v>
      </c>
      <c r="C176" t="str">
        <f>_xlfn.DISPIMG("ID_5CC877BBE44B461797E05DFBDDBBD86F",1)</f>
        <v>=DISPIMG("ID_5CC877BBE44B461797E05DFBDDBBD86F",1)</v>
      </c>
      <c r="D176" t="str">
        <f>_xlfn.DISPIMG("ID_E32E063A4EAA43C7B3297BD5B7CAE0F6",1)</f>
        <v>=DISPIMG("ID_E32E063A4EAA43C7B3297BD5B7CAE0F6",1)</v>
      </c>
    </row>
    <row r="177" ht="41.1" spans="1:4">
      <c r="A177" t="s">
        <v>179</v>
      </c>
      <c r="B177">
        <v>0.0017936862244898</v>
      </c>
      <c r="C177" t="str">
        <f>_xlfn.DISPIMG("ID_086BB2AC0AEF4003A294E16043C1B4FA",1)</f>
        <v>=DISPIMG("ID_086BB2AC0AEF4003A294E16043C1B4FA",1)</v>
      </c>
      <c r="D177" t="str">
        <f>_xlfn.DISPIMG("ID_29677A94CE834F6BA59587B2747D4B49",1)</f>
        <v>=DISPIMG("ID_29677A94CE834F6BA59587B2747D4B49",1)</v>
      </c>
    </row>
    <row r="178" ht="41.1" spans="1:4">
      <c r="A178" t="s">
        <v>180</v>
      </c>
      <c r="B178">
        <v>0.00111607142857143</v>
      </c>
      <c r="C178" t="str">
        <f>_xlfn.DISPIMG("ID_0A3A1198F3254B3BA3E5CAE77BD68E9A",1)</f>
        <v>=DISPIMG("ID_0A3A1198F3254B3BA3E5CAE77BD68E9A",1)</v>
      </c>
      <c r="D178" t="str">
        <f>_xlfn.DISPIMG("ID_F5FC97B2AADD4D2C9B19F90CDAA65B67",1)</f>
        <v>=DISPIMG("ID_F5FC97B2AADD4D2C9B19F90CDAA65B67",1)</v>
      </c>
    </row>
    <row r="179" ht="41.1" spans="1:4">
      <c r="A179" s="6" t="s">
        <v>181</v>
      </c>
      <c r="B179" s="6">
        <v>0.00111607142857143</v>
      </c>
      <c r="C179" s="6" t="str">
        <f>_xlfn.DISPIMG("ID_9E16F02319BA4AC09174E67D2439A020",1)</f>
        <v>=DISPIMG("ID_9E16F02319BA4AC09174E67D2439A020",1)</v>
      </c>
      <c r="D179" s="6" t="str">
        <f>_xlfn.DISPIMG("ID_EB87E550EE2A4E2FA4CEDE124FA20671",1)</f>
        <v>=DISPIMG("ID_EB87E550EE2A4E2FA4CEDE124FA20671",1)</v>
      </c>
    </row>
  </sheetData>
  <sortState ref="A2:D179">
    <sortCondition ref="B137" descending="1"/>
  </sortState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20"/>
  <sheetViews>
    <sheetView workbookViewId="0">
      <selection activeCell="F7" sqref="F7"/>
    </sheetView>
  </sheetViews>
  <sheetFormatPr defaultColWidth="9.23076923076923" defaultRowHeight="16.8" outlineLevelCol="3"/>
  <cols>
    <col min="1" max="1" width="40.8557692307692" customWidth="1"/>
    <col min="2" max="2" width="11.6923076923077" customWidth="1"/>
  </cols>
  <sheetData>
    <row r="1" spans="1:4">
      <c r="A1" s="1" t="s">
        <v>0</v>
      </c>
      <c r="B1" s="1" t="s">
        <v>1</v>
      </c>
      <c r="C1" t="s">
        <v>2</v>
      </c>
      <c r="D1" t="s">
        <v>3</v>
      </c>
    </row>
    <row r="2" ht="42.3" spans="1:4">
      <c r="A2" s="4" t="s">
        <v>182</v>
      </c>
      <c r="B2" s="4">
        <v>0.455177774234694</v>
      </c>
      <c r="C2" s="4" t="str">
        <f>_xlfn.DISPIMG("ID_CD277B262B0B4494BF1205BF7D0D6848",1)</f>
        <v>=DISPIMG("ID_CD277B262B0B4494BF1205BF7D0D6848",1)</v>
      </c>
      <c r="D2" s="4" t="str">
        <f>_xlfn.DISPIMG("ID_9E13F210F58E47908867E749DACC3F2B",1)</f>
        <v>=DISPIMG("ID_9E13F210F58E47908867E749DACC3F2B",1)</v>
      </c>
    </row>
    <row r="3" ht="42.3" spans="1:4">
      <c r="A3" s="4" t="s">
        <v>183</v>
      </c>
      <c r="B3" s="4">
        <v>0.0124561543367347</v>
      </c>
      <c r="C3" s="4" t="str">
        <f>_xlfn.DISPIMG("ID_3D06CBA0639C44D198B3F50232AC527B",1)</f>
        <v>=DISPIMG("ID_3D06CBA0639C44D198B3F50232AC527B",1)</v>
      </c>
      <c r="D3" s="4" t="str">
        <f>_xlfn.DISPIMG("ID_7DEC80BE11C146FF88AD63867F82DCE4",1)</f>
        <v>=DISPIMG("ID_7DEC80BE11C146FF88AD63867F82DCE4",1)</v>
      </c>
    </row>
    <row r="4" ht="42.3" spans="1:4">
      <c r="A4" s="4" t="s">
        <v>184</v>
      </c>
      <c r="B4" s="4">
        <v>0.0382852359693878</v>
      </c>
      <c r="C4" s="4" t="str">
        <f>_xlfn.DISPIMG("ID_A8D65ED01D494E5D89B1CC4007ABE7F6",1)</f>
        <v>=DISPIMG("ID_A8D65ED01D494E5D89B1CC4007ABE7F6",1)</v>
      </c>
      <c r="D4" s="4" t="str">
        <f>_xlfn.DISPIMG("ID_F2CF691DFCCC4E7CB424086DBCF40F44",1)</f>
        <v>=DISPIMG("ID_F2CF691DFCCC4E7CB424086DBCF40F44",1)</v>
      </c>
    </row>
    <row r="5" ht="42.3" spans="1:4">
      <c r="A5" s="4" t="s">
        <v>185</v>
      </c>
      <c r="B5" s="4">
        <v>0.015445631377551</v>
      </c>
      <c r="C5" s="4" t="str">
        <f>_xlfn.DISPIMG("ID_0FCD9A5D0817484BBA5846EE4A5E9CBC",1)</f>
        <v>=DISPIMG("ID_0FCD9A5D0817484BBA5846EE4A5E9CBC",1)</v>
      </c>
      <c r="D5" s="4" t="str">
        <f>_xlfn.DISPIMG("ID_8DF048A4B2C944B582A7387690CC5523",1)</f>
        <v>=DISPIMG("ID_8DF048A4B2C944B582A7387690CC5523",1)</v>
      </c>
    </row>
    <row r="6" ht="42.3" spans="1:4">
      <c r="A6" s="4" t="s">
        <v>186</v>
      </c>
      <c r="B6" s="4">
        <v>0.150171396683673</v>
      </c>
      <c r="C6" s="4" t="str">
        <f>_xlfn.DISPIMG("ID_B0B425A2689547E7AB69F9B145DB410E",1)</f>
        <v>=DISPIMG("ID_B0B425A2689547E7AB69F9B145DB410E",1)</v>
      </c>
      <c r="D6" s="4" t="str">
        <f>_xlfn.DISPIMG("ID_CCE352830FF9430798E40197ADF6A5EB",1)</f>
        <v>=DISPIMG("ID_CCE352830FF9430798E40197ADF6A5EB",1)</v>
      </c>
    </row>
    <row r="7" ht="42.3" spans="1:4">
      <c r="A7" s="4" t="s">
        <v>187</v>
      </c>
      <c r="B7" s="4">
        <v>0.149852519132653</v>
      </c>
      <c r="C7" s="4" t="str">
        <f>_xlfn.DISPIMG("ID_129E4F449545488390F78B236495191F",1)</f>
        <v>=DISPIMG("ID_129E4F449545488390F78B236495191F",1)</v>
      </c>
      <c r="D7" s="4" t="str">
        <f>_xlfn.DISPIMG("ID_B1FD82BD069D4157A24D760C754515CD",1)</f>
        <v>=DISPIMG("ID_B1FD82BD069D4157A24D760C754515CD",1)</v>
      </c>
    </row>
    <row r="8" ht="42.3" spans="1:4">
      <c r="A8" s="4" t="s">
        <v>188</v>
      </c>
      <c r="B8" s="4">
        <v>0.0757732780612245</v>
      </c>
      <c r="C8" s="4" t="str">
        <f>_xlfn.DISPIMG("ID_DCE73BC525D74A8FBFA1C5CC477656F6",1)</f>
        <v>=DISPIMG("ID_DCE73BC525D74A8FBFA1C5CC477656F6",1)</v>
      </c>
      <c r="D8" s="4" t="str">
        <f>_xlfn.DISPIMG("ID_CA848B2689DB402B925BDA9758B634A4",1)</f>
        <v>=DISPIMG("ID_CA848B2689DB402B925BDA9758B634A4",1)</v>
      </c>
    </row>
    <row r="9" ht="42.3" spans="1:4">
      <c r="A9" s="4" t="s">
        <v>189</v>
      </c>
      <c r="B9" s="4">
        <v>0.0698740433673469</v>
      </c>
      <c r="C9" s="4" t="str">
        <f>_xlfn.DISPIMG("ID_7C79A393EB544E18872E3EDD52C79031",1)</f>
        <v>=DISPIMG("ID_7C79A393EB544E18872E3EDD52C79031",1)</v>
      </c>
      <c r="D9" s="4" t="str">
        <f>_xlfn.DISPIMG("ID_ADEB43DD16C74752B3E6FB949D0BD9B2",1)</f>
        <v>=DISPIMG("ID_ADEB43DD16C74752B3E6FB949D0BD9B2",1)</v>
      </c>
    </row>
    <row r="10" ht="42.3" spans="1:4">
      <c r="A10" s="4" t="s">
        <v>190</v>
      </c>
      <c r="B10" s="4">
        <v>0.752790178571429</v>
      </c>
      <c r="C10" s="4" t="str">
        <f>_xlfn.DISPIMG("ID_950761BCBD4A4A8E8058D88FD028EEE9",1)</f>
        <v>=DISPIMG("ID_950761BCBD4A4A8E8058D88FD028EEE9",1)</v>
      </c>
      <c r="D10" s="4" t="str">
        <f>_xlfn.DISPIMG("ID_E653FCEABDC84180BCA204BB2601DF2A",1)</f>
        <v>=DISPIMG("ID_E653FCEABDC84180BCA204BB2601DF2A",1)</v>
      </c>
    </row>
    <row r="11" ht="42.3" spans="1:4">
      <c r="A11" s="4" t="s">
        <v>191</v>
      </c>
      <c r="B11" s="4">
        <v>0.0641741071428571</v>
      </c>
      <c r="C11" s="4" t="str">
        <f>_xlfn.DISPIMG("ID_618A1AC3238C4D539D807CE8E3012B3A",1)</f>
        <v>=DISPIMG("ID_618A1AC3238C4D539D807CE8E3012B3A",1)</v>
      </c>
      <c r="D11" s="4" t="str">
        <f>_xlfn.DISPIMG("ID_C5DF361770A849EEB25E915D959BBDB7",1)</f>
        <v>=DISPIMG("ID_C5DF361770A849EEB25E915D959BBDB7",1)</v>
      </c>
    </row>
    <row r="12" ht="42.3" spans="1:4">
      <c r="A12" s="4" t="s">
        <v>192</v>
      </c>
      <c r="B12" s="4">
        <v>0.128408003826531</v>
      </c>
      <c r="C12" s="4" t="str">
        <f>_xlfn.DISPIMG("ID_BB14EAC5998E41B39E1D7E290196578F",1)</f>
        <v>=DISPIMG("ID_BB14EAC5998E41B39E1D7E290196578F",1)</v>
      </c>
      <c r="D12" s="4" t="str">
        <f>_xlfn.DISPIMG("ID_21D8F5B177184B2296529B0AA08B3BA7",1)</f>
        <v>=DISPIMG("ID_21D8F5B177184B2296529B0AA08B3BA7",1)</v>
      </c>
    </row>
    <row r="13" ht="42.3" spans="1:4">
      <c r="A13" s="4" t="s">
        <v>193</v>
      </c>
      <c r="B13" s="4">
        <v>0.463030133928572</v>
      </c>
      <c r="C13" s="4" t="str">
        <f>_xlfn.DISPIMG("ID_694BD1D3D80E4EA59B7545152DB0CC9C",1)</f>
        <v>=DISPIMG("ID_694BD1D3D80E4EA59B7545152DB0CC9C",1)</v>
      </c>
      <c r="D13" s="4" t="str">
        <f>_xlfn.DISPIMG("ID_0FF610A6A487426690EE4C2DC29535F7",1)</f>
        <v>=DISPIMG("ID_0FF610A6A487426690EE4C2DC29535F7",1)</v>
      </c>
    </row>
    <row r="14" ht="42.3" spans="1:4">
      <c r="A14" s="4" t="s">
        <v>194</v>
      </c>
      <c r="B14" s="4">
        <v>0.331293845663265</v>
      </c>
      <c r="C14" s="4" t="str">
        <f>_xlfn.DISPIMG("ID_B396C3E43C384952B062A2AE5233B66D",1)</f>
        <v>=DISPIMG("ID_B396C3E43C384952B062A2AE5233B66D",1)</v>
      </c>
      <c r="D14" s="4" t="str">
        <f>_xlfn.DISPIMG("ID_F5806F97F95A44228394BC993E2A28D9",1)</f>
        <v>=DISPIMG("ID_F5806F97F95A44228394BC993E2A28D9",1)</v>
      </c>
    </row>
    <row r="15" ht="42.3" spans="1:4">
      <c r="A15" s="4" t="s">
        <v>195</v>
      </c>
      <c r="B15" s="4">
        <v>0.131098533163265</v>
      </c>
      <c r="C15" s="4" t="str">
        <f>_xlfn.DISPIMG("ID_EC8AF7910E474F75A88173ECB9D25F9F",1)</f>
        <v>=DISPIMG("ID_EC8AF7910E474F75A88173ECB9D25F9F",1)</v>
      </c>
      <c r="D15" s="4" t="str">
        <f>_xlfn.DISPIMG("ID_71FC348AE6DC4FB5AFFCA6FF22E7B3DA",1)</f>
        <v>=DISPIMG("ID_71FC348AE6DC4FB5AFFCA6FF22E7B3DA",1)</v>
      </c>
    </row>
    <row r="16" ht="42.3" spans="1:4">
      <c r="A16" s="4" t="s">
        <v>196</v>
      </c>
      <c r="B16" s="4">
        <v>0.39339524872449</v>
      </c>
      <c r="C16" s="4" t="str">
        <f>_xlfn.DISPIMG("ID_D0A893EAE5944A979D68C7E1149406B3",1)</f>
        <v>=DISPIMG("ID_D0A893EAE5944A979D68C7E1149406B3",1)</v>
      </c>
      <c r="D16" s="4" t="str">
        <f>_xlfn.DISPIMG("ID_52953EF0AEFE473EB9288DC371D157B7",1)</f>
        <v>=DISPIMG("ID_52953EF0AEFE473EB9288DC371D157B7",1)</v>
      </c>
    </row>
    <row r="17" ht="42.3" spans="1:4">
      <c r="A17" s="4" t="s">
        <v>197</v>
      </c>
      <c r="B17" s="4">
        <v>0.210578762755102</v>
      </c>
      <c r="C17" s="4" t="str">
        <f>_xlfn.DISPIMG("ID_2D385984F6964382B9A37EA4A3781658",1)</f>
        <v>=DISPIMG("ID_2D385984F6964382B9A37EA4A3781658",1)</v>
      </c>
      <c r="D17" s="4" t="str">
        <f>_xlfn.DISPIMG("ID_5ADE09386ED54642BD0ED24A35CBCC85",1)</f>
        <v>=DISPIMG("ID_5ADE09386ED54642BD0ED24A35CBCC85",1)</v>
      </c>
    </row>
    <row r="18" ht="42.3" spans="1:4">
      <c r="A18" s="4" t="s">
        <v>198</v>
      </c>
      <c r="B18" s="4">
        <v>0.122030452806122</v>
      </c>
      <c r="C18" s="4" t="str">
        <f>_xlfn.DISPIMG("ID_A22C8E8221CF47FD9456CA4B2520ED14",1)</f>
        <v>=DISPIMG("ID_A22C8E8221CF47FD9456CA4B2520ED14",1)</v>
      </c>
      <c r="D18" s="4" t="str">
        <f>_xlfn.DISPIMG("ID_061A8A9221C4402D9F27FC9F41D4BD4A",1)</f>
        <v>=DISPIMG("ID_061A8A9221C4402D9F27FC9F41D4BD4A",1)</v>
      </c>
    </row>
    <row r="19" ht="42.3" spans="1:4">
      <c r="A19" s="4" t="s">
        <v>199</v>
      </c>
      <c r="B19" s="4">
        <v>0.266840720663265</v>
      </c>
      <c r="C19" s="4" t="str">
        <f>_xlfn.DISPIMG("ID_F4A97EADC5A2442B948081EB255D38EC",1)</f>
        <v>=DISPIMG("ID_F4A97EADC5A2442B948081EB255D38EC",1)</v>
      </c>
      <c r="D19" s="4" t="str">
        <f>_xlfn.DISPIMG("ID_38C42FF762AC4DBDB1BDB46EB3B8FFFA",1)</f>
        <v>=DISPIMG("ID_38C42FF762AC4DBDB1BDB46EB3B8FFFA",1)</v>
      </c>
    </row>
    <row r="20" ht="52.45" spans="1:4">
      <c r="A20" s="4" t="s">
        <v>200</v>
      </c>
      <c r="B20" s="4">
        <v>0.249641262755102</v>
      </c>
      <c r="C20" s="4" t="str">
        <f>_xlfn.DISPIMG("ID_E78256711FF64D1EA607A5E1FA8747F5",1)</f>
        <v>=DISPIMG("ID_E78256711FF64D1EA607A5E1FA8747F5",1)</v>
      </c>
      <c r="D20" s="4" t="str">
        <f>_xlfn.DISPIMG("ID_1C4E24DBAB4E4ED1A66D31C6441BBE19",1)</f>
        <v>=DISPIMG("ID_1C4E24DBAB4E4ED1A66D31C6441BBE19",1)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54"/>
  <sheetViews>
    <sheetView tabSelected="1" topLeftCell="A13" workbookViewId="0">
      <selection activeCell="J15" sqref="J15"/>
    </sheetView>
  </sheetViews>
  <sheetFormatPr defaultColWidth="9.23076923076923" defaultRowHeight="16.8" outlineLevelCol="3"/>
  <cols>
    <col min="1" max="1" width="32.3653846153846" customWidth="1"/>
    <col min="2" max="2" width="12.9230769230769"/>
  </cols>
  <sheetData>
    <row r="1" spans="1:4">
      <c r="A1" s="1" t="s">
        <v>0</v>
      </c>
      <c r="B1" s="1" t="s">
        <v>1</v>
      </c>
      <c r="C1" t="s">
        <v>2</v>
      </c>
      <c r="D1" t="s">
        <v>3</v>
      </c>
    </row>
    <row r="2" ht="52.45" spans="1:4">
      <c r="A2" t="s">
        <v>201</v>
      </c>
      <c r="B2">
        <v>0.0800183354591837</v>
      </c>
      <c r="C2" t="str">
        <f>_xlfn.DISPIMG("ID_407D494FADA744E1834E7777949C4085",1)</f>
        <v>=DISPIMG("ID_407D494FADA744E1834E7777949C4085",1)</v>
      </c>
      <c r="D2" t="str">
        <f>_xlfn.DISPIMG("ID_6AB9865DBEB4446F9ECCFB1651B7B482",1)</f>
        <v>=DISPIMG("ID_6AB9865DBEB4446F9ECCFB1651B7B482",1)</v>
      </c>
    </row>
    <row r="3" ht="52.45" spans="1:4">
      <c r="A3" t="s">
        <v>202</v>
      </c>
      <c r="B3">
        <v>0.0398397640306122</v>
      </c>
      <c r="C3" t="str">
        <f>_xlfn.DISPIMG("ID_0D57615069FE4C9382D937505EAAEF42",1)</f>
        <v>=DISPIMG("ID_0D57615069FE4C9382D937505EAAEF42",1)</v>
      </c>
      <c r="D3" t="str">
        <f>_xlfn.DISPIMG("ID_8B678A49616048B1B14BCCE1CB93EA8D",1)</f>
        <v>=DISPIMG("ID_8B678A49616048B1B14BCCE1CB93EA8D",1)</v>
      </c>
    </row>
    <row r="4" ht="52.45" spans="1:4">
      <c r="A4" t="s">
        <v>203</v>
      </c>
      <c r="B4">
        <v>0.0297552614795918</v>
      </c>
      <c r="C4" t="str">
        <f>_xlfn.DISPIMG("ID_3E1EDF846D14429899DBEB612BFB1DA5",1)</f>
        <v>=DISPIMG("ID_3E1EDF846D14429899DBEB612BFB1DA5",1)</v>
      </c>
      <c r="D4" t="str">
        <f>_xlfn.DISPIMG("ID_80D51BA5D13140D4B514A35DF2643CAD",1)</f>
        <v>=DISPIMG("ID_80D51BA5D13140D4B514A35DF2643CAD",1)</v>
      </c>
    </row>
    <row r="5" ht="52.45" spans="1:4">
      <c r="A5" t="s">
        <v>204</v>
      </c>
      <c r="B5">
        <v>0.00611846301020408</v>
      </c>
      <c r="C5" t="str">
        <f>_xlfn.DISPIMG("ID_823FEA649D5D4C679C6C4BA66DC938F9",1)</f>
        <v>=DISPIMG("ID_823FEA649D5D4C679C6C4BA66DC938F9",1)</v>
      </c>
      <c r="D5" t="str">
        <f>_xlfn.DISPIMG("ID_4F732D2C1F6B4FD1814E39392E0F6308",1)</f>
        <v>=DISPIMG("ID_4F732D2C1F6B4FD1814E39392E0F6308",1)</v>
      </c>
    </row>
    <row r="6" ht="52.45" spans="1:4">
      <c r="A6" t="s">
        <v>205</v>
      </c>
      <c r="B6">
        <v>0.0831273915816327</v>
      </c>
      <c r="C6" t="str">
        <f>_xlfn.DISPIMG("ID_B600C66B24B24BF09F8A318243757688",1)</f>
        <v>=DISPIMG("ID_B600C66B24B24BF09F8A318243757688",1)</v>
      </c>
      <c r="D6" t="str">
        <f>_xlfn.DISPIMG("ID_DED74A398FCC4DFFB67BD4AFE750C44D",1)</f>
        <v>=DISPIMG("ID_DED74A398FCC4DFFB67BD4AFE750C44D",1)</v>
      </c>
    </row>
    <row r="7" ht="52.45" spans="1:4">
      <c r="A7" t="s">
        <v>206</v>
      </c>
      <c r="B7">
        <v>0.0119180484693877</v>
      </c>
      <c r="C7" t="str">
        <f>_xlfn.DISPIMG("ID_3A07C48BFB1543828F3E6E26CE2EF9B7",1)</f>
        <v>=DISPIMG("ID_3A07C48BFB1543828F3E6E26CE2EF9B7",1)</v>
      </c>
      <c r="D7" t="str">
        <f>_xlfn.DISPIMG("ID_FB5E39279B5A4AF2BE27255020D59214",1)</f>
        <v>=DISPIMG("ID_FB5E39279B5A4AF2BE27255020D59214",1)</v>
      </c>
    </row>
    <row r="8" ht="52.45" spans="1:4">
      <c r="A8" t="s">
        <v>207</v>
      </c>
      <c r="B8">
        <v>0.0162826849489796</v>
      </c>
      <c r="C8" t="str">
        <f>_xlfn.DISPIMG("ID_AC770280B3D34D6B962D4762D9F97ADE",1)</f>
        <v>=DISPIMG("ID_AC770280B3D34D6B962D4762D9F97ADE",1)</v>
      </c>
      <c r="D8" t="str">
        <f>_xlfn.DISPIMG("ID_EA99766DFEB74FCB80867439E60C232F",1)</f>
        <v>=DISPIMG("ID_EA99766DFEB74FCB80867439E60C232F",1)</v>
      </c>
    </row>
    <row r="9" ht="52.45" spans="1:4">
      <c r="A9" t="s">
        <v>208</v>
      </c>
      <c r="B9">
        <v>0.33316725127551</v>
      </c>
      <c r="C9" t="str">
        <f>_xlfn.DISPIMG("ID_48117701EA6B4AA4A9C05138A45BF8E4",1)</f>
        <v>=DISPIMG("ID_48117701EA6B4AA4A9C05138A45BF8E4",1)</v>
      </c>
      <c r="D9" t="str">
        <f>_xlfn.DISPIMG("ID_D7B5967D168C48DDA179DBC1DC722047",1)</f>
        <v>=DISPIMG("ID_D7B5967D168C48DDA179DBC1DC722047",1)</v>
      </c>
    </row>
    <row r="10" ht="52.45" spans="1:4">
      <c r="A10" t="s">
        <v>209</v>
      </c>
      <c r="B10">
        <v>0.00665656887755102</v>
      </c>
      <c r="C10" t="str">
        <f>_xlfn.DISPIMG("ID_C5B5E1CA87114B2CB38064C7DC48E82B",1)</f>
        <v>=DISPIMG("ID_C5B5E1CA87114B2CB38064C7DC48E82B",1)</v>
      </c>
      <c r="D10" t="str">
        <f>_xlfn.DISPIMG("ID_817004CC757847BBBD57EF2EA58CE322",1)</f>
        <v>=DISPIMG("ID_817004CC757847BBBD57EF2EA58CE322",1)</v>
      </c>
    </row>
    <row r="11" ht="52.45" spans="1:4">
      <c r="A11" t="s">
        <v>210</v>
      </c>
      <c r="B11">
        <v>0.603216677295918</v>
      </c>
      <c r="C11" t="str">
        <f>_xlfn.DISPIMG("ID_C687FD036B8F47428EC03030BFD2867D",1)</f>
        <v>=DISPIMG("ID_C687FD036B8F47428EC03030BFD2867D",1)</v>
      </c>
      <c r="D11" t="str">
        <f>_xlfn.DISPIMG("ID_CA6B7C2CFEB04CE1B39A3EF93412C5DF",1)</f>
        <v>=DISPIMG("ID_CA6B7C2CFEB04CE1B39A3EF93412C5DF",1)</v>
      </c>
    </row>
    <row r="12" ht="52.45" spans="1:4">
      <c r="A12" t="s">
        <v>211</v>
      </c>
      <c r="B12">
        <v>0.0106026785714286</v>
      </c>
      <c r="C12" t="str">
        <f>_xlfn.DISPIMG("ID_E73BBBAA7BE84372BF7189B2C7341821",1)</f>
        <v>=DISPIMG("ID_E73BBBAA7BE84372BF7189B2C7341821",1)</v>
      </c>
      <c r="D12" t="str">
        <f>_xlfn.DISPIMG("ID_4DD51428552D499ABDEA5BD438CEE04D",1)</f>
        <v>=DISPIMG("ID_4DD51428552D499ABDEA5BD438CEE04D",1)</v>
      </c>
    </row>
    <row r="13" ht="52.45" spans="1:4">
      <c r="A13" t="s">
        <v>212</v>
      </c>
      <c r="B13">
        <v>0.110291772959184</v>
      </c>
      <c r="C13" t="str">
        <f>_xlfn.DISPIMG("ID_7DEB4561101843F2AD7AB7AA0A3225F6",1)</f>
        <v>=DISPIMG("ID_7DEB4561101843F2AD7AB7AA0A3225F6",1)</v>
      </c>
      <c r="D13" t="str">
        <f>_xlfn.DISPIMG("ID_5FFDC74414C342B5AF9120F13AC1F935",1)</f>
        <v>=DISPIMG("ID_5FFDC74414C342B5AF9120F13AC1F935",1)</v>
      </c>
    </row>
    <row r="14" ht="52.45" spans="1:4">
      <c r="A14" t="s">
        <v>213</v>
      </c>
      <c r="B14">
        <v>0.0271843112244898</v>
      </c>
      <c r="C14" t="str">
        <f>_xlfn.DISPIMG("ID_0E4F5ECD102E42B786147E8C0200DC2E",1)</f>
        <v>=DISPIMG("ID_0E4F5ECD102E42B786147E8C0200DC2E",1)</v>
      </c>
      <c r="D14" t="str">
        <f>_xlfn.DISPIMG("ID_A19F9735EE1B4CFFAF770D1F7112BD10",1)</f>
        <v>=DISPIMG("ID_A19F9735EE1B4CFFAF770D1F7112BD10",1)</v>
      </c>
    </row>
    <row r="15" ht="52.45" spans="1:4">
      <c r="A15" t="s">
        <v>214</v>
      </c>
      <c r="B15">
        <v>0.00115593112244898</v>
      </c>
      <c r="C15" t="str">
        <f>_xlfn.DISPIMG("ID_FAE90BB4243D4E00A4AECB4535069FBB",1)</f>
        <v>=DISPIMG("ID_FAE90BB4243D4E00A4AECB4535069FBB",1)</v>
      </c>
      <c r="D15" t="str">
        <f>_xlfn.DISPIMG("ID_FDDE893DF54F4B618AA174D805E876E6",1)</f>
        <v>=DISPIMG("ID_FDDE893DF54F4B618AA174D805E876E6",1)</v>
      </c>
    </row>
    <row r="16" ht="52.45" spans="1:4">
      <c r="A16" t="s">
        <v>215</v>
      </c>
      <c r="B16">
        <v>0.0110411352040816</v>
      </c>
      <c r="C16" t="str">
        <f>_xlfn.DISPIMG("ID_C328400D311D4C85AF3B3F662215EBE7",1)</f>
        <v>=DISPIMG("ID_C328400D311D4C85AF3B3F662215EBE7",1)</v>
      </c>
      <c r="D16" t="str">
        <f>_xlfn.DISPIMG("ID_29D9E07F13654B6C8E112CAE5EEDD18F",1)</f>
        <v>=DISPIMG("ID_29D9E07F13654B6C8E112CAE5EEDD18F",1)</v>
      </c>
    </row>
    <row r="17" ht="52.45" spans="1:4">
      <c r="A17" t="s">
        <v>216</v>
      </c>
      <c r="B17">
        <v>0.149633290816327</v>
      </c>
      <c r="C17" t="str">
        <f>_xlfn.DISPIMG("ID_7308F1CD9B854F11B53376D9E4DA840B",1)</f>
        <v>=DISPIMG("ID_7308F1CD9B854F11B53376D9E4DA840B",1)</v>
      </c>
      <c r="D17" t="str">
        <f>_xlfn.DISPIMG("ID_A1A41B31A300489AAC5D93B953F971E0",1)</f>
        <v>=DISPIMG("ID_A1A41B31A300489AAC5D93B953F971E0",1)</v>
      </c>
    </row>
    <row r="18" ht="52.45" spans="1:4">
      <c r="A18" t="s">
        <v>217</v>
      </c>
      <c r="B18">
        <v>0.0126355229591837</v>
      </c>
      <c r="C18" t="str">
        <f>_xlfn.DISPIMG("ID_13375F8DC02746E2B38F05FC959EF397",1)</f>
        <v>=DISPIMG("ID_13375F8DC02746E2B38F05FC959EF397",1)</v>
      </c>
      <c r="D18" t="str">
        <f>_xlfn.DISPIMG("ID_976CAE1ACF1A4A4FB618E3DDD280E27B",1)</f>
        <v>=DISPIMG("ID_976CAE1ACF1A4A4FB618E3DDD280E27B",1)</v>
      </c>
    </row>
    <row r="19" ht="52.45" spans="1:4">
      <c r="A19" t="s">
        <v>218</v>
      </c>
      <c r="B19">
        <v>0.191107302295918</v>
      </c>
      <c r="C19" t="str">
        <f>_xlfn.DISPIMG("ID_122D119A94B148E3BE91A46919F0DCD6",1)</f>
        <v>=DISPIMG("ID_122D119A94B148E3BE91A46919F0DCD6",1)</v>
      </c>
      <c r="D19" t="str">
        <f>_xlfn.DISPIMG("ID_B6BB7E42B5C44E2A8AC17C27CCDA8549",1)</f>
        <v>=DISPIMG("ID_B6BB7E42B5C44E2A8AC17C27CCDA8549",1)</v>
      </c>
    </row>
    <row r="20" ht="52.45" spans="1:4">
      <c r="A20" t="s">
        <v>219</v>
      </c>
      <c r="B20">
        <v>0.579559948979592</v>
      </c>
      <c r="C20" t="str">
        <f>_xlfn.DISPIMG("ID_D6A84FAE5C34445CBFAF5647EEF56F21",1)</f>
        <v>=DISPIMG("ID_D6A84FAE5C34445CBFAF5647EEF56F21",1)</v>
      </c>
      <c r="D20" t="str">
        <f>_xlfn.DISPIMG("ID_D7D9118198A942688157C8DF9D50FB8A",1)</f>
        <v>=DISPIMG("ID_D7D9118198A942688157C8DF9D50FB8A",1)</v>
      </c>
    </row>
    <row r="21" ht="52.45" spans="1:4">
      <c r="A21" t="s">
        <v>220</v>
      </c>
      <c r="B21">
        <v>0.0482302295918367</v>
      </c>
      <c r="C21" t="str">
        <f>_xlfn.DISPIMG("ID_BA8D003AFA2C4A9793FF7478E8D2139D",1)</f>
        <v>=DISPIMG("ID_BA8D003AFA2C4A9793FF7478E8D2139D",1)</v>
      </c>
      <c r="D21" t="str">
        <f>_xlfn.DISPIMG("ID_338F30D5A8314529A2D838996AE444AC",1)</f>
        <v>=DISPIMG("ID_338F30D5A8314529A2D838996AE444AC",1)</v>
      </c>
    </row>
    <row r="22" ht="52.45" spans="1:4">
      <c r="A22" t="s">
        <v>221</v>
      </c>
      <c r="B22">
        <v>0.0577766262755102</v>
      </c>
      <c r="C22" t="str">
        <f>_xlfn.DISPIMG("ID_73AD8ED09EE2453E802466AF6EE9C235",1)</f>
        <v>=DISPIMG("ID_73AD8ED09EE2453E802466AF6EE9C235",1)</v>
      </c>
      <c r="D22" t="str">
        <f>_xlfn.DISPIMG("ID_F725F3A719874CE49DA280668BAE7779",1)</f>
        <v>=DISPIMG("ID_F725F3A719874CE49DA280668BAE7779",1)</v>
      </c>
    </row>
    <row r="23" ht="52.45" spans="1:4">
      <c r="A23" t="s">
        <v>222</v>
      </c>
      <c r="B23">
        <v>0.0248724489795918</v>
      </c>
      <c r="C23" t="str">
        <f>_xlfn.DISPIMG("ID_9F529AA920204B3AB4F30FAD350A3455",1)</f>
        <v>=DISPIMG("ID_9F529AA920204B3AB4F30FAD350A3455",1)</v>
      </c>
      <c r="D23" t="str">
        <f>_xlfn.DISPIMG("ID_CF53269EF16D465E92B900597AEE11F2",1)</f>
        <v>=DISPIMG("ID_CF53269EF16D465E92B900597AEE11F2",1)</v>
      </c>
    </row>
    <row r="24" ht="52.45" spans="1:4">
      <c r="A24" t="s">
        <v>223</v>
      </c>
      <c r="B24">
        <v>0.0858976403061224</v>
      </c>
      <c r="C24" t="str">
        <f>_xlfn.DISPIMG("ID_2FEC0C3513714A6C8F18D92E45D5E794",1)</f>
        <v>=DISPIMG("ID_2FEC0C3513714A6C8F18D92E45D5E794",1)</v>
      </c>
      <c r="D24" t="str">
        <f>_xlfn.DISPIMG("ID_6E317200F4B840A69C5766F40C6E346B",1)</f>
        <v>=DISPIMG("ID_6E317200F4B840A69C5766F40C6E346B",1)</v>
      </c>
    </row>
    <row r="25" ht="52.45" spans="1:4">
      <c r="A25" t="s">
        <v>224</v>
      </c>
      <c r="B25">
        <v>0.057258450255102</v>
      </c>
      <c r="C25" t="str">
        <f>_xlfn.DISPIMG("ID_8414DFDD5C7D44D987FBA741384667CF",1)</f>
        <v>=DISPIMG("ID_8414DFDD5C7D44D987FBA741384667CF",1)</v>
      </c>
      <c r="D25" t="str">
        <f>_xlfn.DISPIMG("ID_32C615B51F1344D6878FAE4D1DE2C987",1)</f>
        <v>=DISPIMG("ID_32C615B51F1344D6878FAE4D1DE2C987",1)</v>
      </c>
    </row>
    <row r="26" ht="52.45" spans="1:4">
      <c r="A26" t="s">
        <v>225</v>
      </c>
      <c r="B26">
        <v>0.0940688775510204</v>
      </c>
      <c r="C26" t="str">
        <f>_xlfn.DISPIMG("ID_3477A067D8CD4FCB9C58D9B74DA326E2",1)</f>
        <v>=DISPIMG("ID_3477A067D8CD4FCB9C58D9B74DA326E2",1)</v>
      </c>
      <c r="D26" t="str">
        <f>_xlfn.DISPIMG("ID_0809526FE17C4B44B0927134B551647A",1)</f>
        <v>=DISPIMG("ID_0809526FE17C4B44B0927134B551647A",1)</v>
      </c>
    </row>
    <row r="27" ht="52.45" spans="1:4">
      <c r="A27" t="s">
        <v>226</v>
      </c>
      <c r="B27">
        <v>0.21859056122449</v>
      </c>
      <c r="C27" t="str">
        <f>_xlfn.DISPIMG("ID_4C4D00DD39B94E9DA167290460774E22",1)</f>
        <v>=DISPIMG("ID_4C4D00DD39B94E9DA167290460774E22",1)</v>
      </c>
      <c r="D27" t="str">
        <f>_xlfn.DISPIMG("ID_7831242D583A425FA9B65CDF75A004A0",1)</f>
        <v>=DISPIMG("ID_7831242D583A425FA9B65CDF75A004A0",1)</v>
      </c>
    </row>
    <row r="28" ht="52.45" spans="1:4">
      <c r="A28" t="s">
        <v>227</v>
      </c>
      <c r="B28">
        <v>0.00635762117346939</v>
      </c>
      <c r="C28" t="str">
        <f>_xlfn.DISPIMG("ID_F7F15E7FA4624237BA8AAAFFBEA8EFC4",1)</f>
        <v>=DISPIMG("ID_F7F15E7FA4624237BA8AAAFFBEA8EFC4",1)</v>
      </c>
      <c r="D28" t="str">
        <f>_xlfn.DISPIMG("ID_78D19D00DCCE4426B3DF29D418C6B9A3",1)</f>
        <v>=DISPIMG("ID_78D19D00DCCE4426B3DF29D418C6B9A3",1)</v>
      </c>
    </row>
    <row r="29" ht="52.45" spans="1:4">
      <c r="A29" t="s">
        <v>228</v>
      </c>
      <c r="B29">
        <v>0.221081792091837</v>
      </c>
      <c r="C29" t="str">
        <f>_xlfn.DISPIMG("ID_CE78B72B50834903BAC66FE5F52B0533",1)</f>
        <v>=DISPIMG("ID_CE78B72B50834903BAC66FE5F52B0533",1)</v>
      </c>
      <c r="D29" t="str">
        <f>_xlfn.DISPIMG("ID_4571AF4A1388465F958363F6192E44DC",1)</f>
        <v>=DISPIMG("ID_4571AF4A1388465F958363F6192E44DC",1)</v>
      </c>
    </row>
    <row r="30" ht="52.45" spans="1:4">
      <c r="A30" t="s">
        <v>229</v>
      </c>
      <c r="B30">
        <v>0.119200414540816</v>
      </c>
      <c r="C30" t="str">
        <f>_xlfn.DISPIMG("ID_F309020417C646E2B9A9357A5338A8FC",1)</f>
        <v>=DISPIMG("ID_F309020417C646E2B9A9357A5338A8FC",1)</v>
      </c>
      <c r="D30" t="str">
        <f>_xlfn.DISPIMG("ID_C79C9914F457402A9D9A8E5682F8C43D",1)</f>
        <v>=DISPIMG("ID_C79C9914F457402A9D9A8E5682F8C43D",1)</v>
      </c>
    </row>
    <row r="31" ht="52.45" spans="1:4">
      <c r="A31" t="s">
        <v>230</v>
      </c>
      <c r="B31">
        <v>0.0143694196428571</v>
      </c>
      <c r="C31" t="str">
        <f>_xlfn.DISPIMG("ID_68A1878AFD8142168B437EA276434F26",1)</f>
        <v>=DISPIMG("ID_68A1878AFD8142168B437EA276434F26",1)</v>
      </c>
      <c r="D31" t="str">
        <f>_xlfn.DISPIMG("ID_5D292086A86E43E1930891E22D9DDDA5",1)</f>
        <v>=DISPIMG("ID_5D292086A86E43E1930891E22D9DDDA5",1)</v>
      </c>
    </row>
    <row r="32" ht="52.45" spans="1:4">
      <c r="A32" t="s">
        <v>231</v>
      </c>
      <c r="B32">
        <v>0.0125956632653061</v>
      </c>
      <c r="C32" t="str">
        <f>_xlfn.DISPIMG("ID_EBA6272C287744C7B754AD3A33672FA6",1)</f>
        <v>=DISPIMG("ID_EBA6272C287744C7B754AD3A33672FA6",1)</v>
      </c>
      <c r="D32" t="str">
        <f>_xlfn.DISPIMG("ID_94287332713F407B93C151D077077CBB",1)</f>
        <v>=DISPIMG("ID_94287332713F407B93C151D077077CBB",1)</v>
      </c>
    </row>
    <row r="33" ht="52.45" spans="1:4">
      <c r="A33" t="s">
        <v>232</v>
      </c>
      <c r="B33">
        <v>0.501813616071429</v>
      </c>
      <c r="C33" t="str">
        <f>_xlfn.DISPIMG("ID_C8BAB479314D4C23B80D4CB0256589D3",1)</f>
        <v>=DISPIMG("ID_C8BAB479314D4C23B80D4CB0256589D3",1)</v>
      </c>
      <c r="D33" t="str">
        <f>_xlfn.DISPIMG("ID_BD496D2227EF47A89FF686E4F13D2DB0",1)</f>
        <v>=DISPIMG("ID_BD496D2227EF47A89FF686E4F13D2DB0",1)</v>
      </c>
    </row>
    <row r="34" ht="52.45" spans="1:4">
      <c r="A34" t="s">
        <v>233</v>
      </c>
      <c r="B34">
        <v>0.107222576530612</v>
      </c>
      <c r="C34" t="str">
        <f>_xlfn.DISPIMG("ID_CF11E270AF0342E88CF4BCC40A1D1E38",1)</f>
        <v>=DISPIMG("ID_CF11E270AF0342E88CF4BCC40A1D1E38",1)</v>
      </c>
      <c r="D34" t="str">
        <f>_xlfn.DISPIMG("ID_BD92ACEB48234B5289CB6C7EDDA7E0A9",1)</f>
        <v>=DISPIMG("ID_BD92ACEB48234B5289CB6C7EDDA7E0A9",1)</v>
      </c>
    </row>
    <row r="35" ht="52.45" spans="1:4">
      <c r="A35" t="s">
        <v>234</v>
      </c>
      <c r="B35">
        <v>0.812360491071429</v>
      </c>
      <c r="C35" t="str">
        <f>_xlfn.DISPIMG("ID_12311ABAD19C40C1BC41976CD64ABA8D",1)</f>
        <v>=DISPIMG("ID_12311ABAD19C40C1BC41976CD64ABA8D",1)</v>
      </c>
      <c r="D35" t="str">
        <f>_xlfn.DISPIMG("ID_F85B097C6607434FBCB3AE5B950648D2",1)</f>
        <v>=DISPIMG("ID_F85B097C6607434FBCB3AE5B950648D2",1)</v>
      </c>
    </row>
    <row r="36" ht="52.45" spans="1:4">
      <c r="A36" t="s">
        <v>235</v>
      </c>
      <c r="B36">
        <v>0.803511639030612</v>
      </c>
      <c r="C36" t="str">
        <f>_xlfn.DISPIMG("ID_618B7739587442A7A209DF66614998C5",1)</f>
        <v>=DISPIMG("ID_618B7739587442A7A209DF66614998C5",1)</v>
      </c>
      <c r="D36" t="str">
        <f>_xlfn.DISPIMG("ID_1877B96D7A364CE38E00657951162093",1)</f>
        <v>=DISPIMG("ID_1877B96D7A364CE38E00657951162093",1)</v>
      </c>
    </row>
    <row r="37" ht="52.45" spans="1:4">
      <c r="A37" t="s">
        <v>236</v>
      </c>
      <c r="B37">
        <v>0.0469746492346939</v>
      </c>
      <c r="C37" t="str">
        <f>_xlfn.DISPIMG("ID_16CF84CEDF4C4966AD2803BC659AA400",1)</f>
        <v>=DISPIMG("ID_16CF84CEDF4C4966AD2803BC659AA400",1)</v>
      </c>
      <c r="D37" t="str">
        <f>_xlfn.DISPIMG("ID_E0BB54A5626E4F0AB61CF9D9BCB17B74",1)</f>
        <v>=DISPIMG("ID_E0BB54A5626E4F0AB61CF9D9BCB17B74",1)</v>
      </c>
    </row>
    <row r="38" ht="41.1" spans="1:4">
      <c r="A38" t="s">
        <v>237</v>
      </c>
      <c r="B38">
        <v>0.0713687818877551</v>
      </c>
      <c r="C38" t="str">
        <f>_xlfn.DISPIMG("ID_B6B8264451D84DACBCC32D8ABBE0944F",1)</f>
        <v>=DISPIMG("ID_B6B8264451D84DACBCC32D8ABBE0944F",1)</v>
      </c>
      <c r="D38" t="str">
        <f>_xlfn.DISPIMG("ID_420CFAFC78014B17B028F72C7827E114",1)</f>
        <v>=DISPIMG("ID_420CFAFC78014B17B028F72C7827E114",1)</v>
      </c>
    </row>
    <row r="39" ht="41.1" spans="1:4">
      <c r="A39" s="4" t="s">
        <v>238</v>
      </c>
      <c r="B39" s="4">
        <v>0.210678411989796</v>
      </c>
      <c r="C39" s="4" t="str">
        <f>_xlfn.DISPIMG("ID_C8BEF25D44DE4C38B7E0B09370EAC7A7",1)</f>
        <v>=DISPIMG("ID_C8BEF25D44DE4C38B7E0B09370EAC7A7",1)</v>
      </c>
      <c r="D39" s="4" t="str">
        <f>_xlfn.DISPIMG("ID_840B561FE40B43F0AD20FB2E0117B38A",1)</f>
        <v>=DISPIMG("ID_840B561FE40B43F0AD20FB2E0117B38A",1)</v>
      </c>
    </row>
    <row r="40" ht="41.1" spans="1:4">
      <c r="A40" s="4" t="s">
        <v>239</v>
      </c>
      <c r="B40" s="4">
        <v>0.195392219387755</v>
      </c>
      <c r="C40" s="4" t="str">
        <f>_xlfn.DISPIMG("ID_8459B3B6556541F39F629BA221B7CD3B",1)</f>
        <v>=DISPIMG("ID_8459B3B6556541F39F629BA221B7CD3B",1)</v>
      </c>
      <c r="D40" s="4" t="str">
        <f>_xlfn.DISPIMG("ID_FA0FF32D8AD84D9B824990191699CEE6",1)</f>
        <v>=DISPIMG("ID_FA0FF32D8AD84D9B824990191699CEE6",1)</v>
      </c>
    </row>
    <row r="41" ht="41.1" spans="1:4">
      <c r="A41" s="6" t="s">
        <v>240</v>
      </c>
      <c r="B41" s="6">
        <v>0.00338807397959184</v>
      </c>
      <c r="C41" s="6" t="str">
        <f>_xlfn.DISPIMG("ID_4FAF8898510C4393AF72256E25994FD9",1)</f>
        <v>=DISPIMG("ID_4FAF8898510C4393AF72256E25994FD9",1)</v>
      </c>
      <c r="D41" s="6" t="str">
        <f>_xlfn.DISPIMG("ID_22896764F6994EFEA0A2252A8E0C6CE3",1)</f>
        <v>=DISPIMG("ID_22896764F6994EFEA0A2252A8E0C6CE3",1)</v>
      </c>
    </row>
    <row r="42" ht="41.1" spans="1:4">
      <c r="A42" s="6" t="s">
        <v>241</v>
      </c>
      <c r="B42" s="6">
        <v>0.0017936862244898</v>
      </c>
      <c r="C42" s="6" t="str">
        <f>_xlfn.DISPIMG("ID_16F95F864C58411585A6BDBBC6DCA383",1)</f>
        <v>=DISPIMG("ID_16F95F864C58411585A6BDBBC6DCA383",1)</v>
      </c>
      <c r="D42" s="6" t="str">
        <f>_xlfn.DISPIMG("ID_CF02A4FECB7E437B8459D0EEE74D4389",1)</f>
        <v>=DISPIMG("ID_CF02A4FECB7E437B8459D0EEE74D4389",1)</v>
      </c>
    </row>
    <row r="43" ht="41.1" spans="1:4">
      <c r="A43" s="4" t="s">
        <v>242</v>
      </c>
      <c r="B43" s="4">
        <v>0.388153698979592</v>
      </c>
      <c r="C43" s="4" t="str">
        <f>_xlfn.DISPIMG("ID_A566C389835C48C689A5FF8BFAB1D599",1)</f>
        <v>=DISPIMG("ID_A566C389835C48C689A5FF8BFAB1D599",1)</v>
      </c>
      <c r="D43" s="4" t="str">
        <f>_xlfn.DISPIMG("ID_AFD3711ED7F54C228FB1446BE7273898",1)</f>
        <v>=DISPIMG("ID_AFD3711ED7F54C228FB1446BE7273898",1)</v>
      </c>
    </row>
    <row r="44" ht="41.1" spans="1:4">
      <c r="A44" s="4" t="s">
        <v>243</v>
      </c>
      <c r="B44" s="4">
        <v>0.194555165816327</v>
      </c>
      <c r="C44" s="4" t="str">
        <f>_xlfn.DISPIMG("ID_404A2D5DD56B4659916B76DC953592D8",1)</f>
        <v>=DISPIMG("ID_404A2D5DD56B4659916B76DC953592D8",1)</v>
      </c>
      <c r="D44" s="4" t="str">
        <f>_xlfn.DISPIMG("ID_1E6DCE2F578748389259A6B27A58C756",1)</f>
        <v>=DISPIMG("ID_1E6DCE2F578748389259A6B27A58C756",1)</v>
      </c>
    </row>
    <row r="45" ht="41.1" spans="1:4">
      <c r="A45" s="6" t="s">
        <v>244</v>
      </c>
      <c r="B45" s="6">
        <v>0.0720663265306122</v>
      </c>
      <c r="C45" s="6" t="str">
        <f>_xlfn.DISPIMG("ID_5EC415B5674E4CE8BE381C7A09F47128",1)</f>
        <v>=DISPIMG("ID_5EC415B5674E4CE8BE381C7A09F47128",1)</v>
      </c>
      <c r="D45" s="6" t="str">
        <f>_xlfn.DISPIMG("ID_41756D0853F64559BE53B657FB105C54",1)</f>
        <v>=DISPIMG("ID_41756D0853F64559BE53B657FB105C54",1)</v>
      </c>
    </row>
    <row r="46" ht="41.1" spans="1:4">
      <c r="A46" s="6" t="s">
        <v>245</v>
      </c>
      <c r="B46" s="6">
        <v>0.753567442602041</v>
      </c>
      <c r="C46" s="6" t="str">
        <f>_xlfn.DISPIMG("ID_3D366AF1475D437AB5E842E0E04286F7",1)</f>
        <v>=DISPIMG("ID_3D366AF1475D437AB5E842E0E04286F7",1)</v>
      </c>
      <c r="D46" s="6" t="str">
        <f>_xlfn.DISPIMG("ID_B5D50D6B0AB4465C85C41F1DC15A47E9",1)</f>
        <v>=DISPIMG("ID_B5D50D6B0AB4465C85C41F1DC15A47E9",1)</v>
      </c>
    </row>
    <row r="47" ht="41.1" spans="1:4">
      <c r="A47" s="6" t="s">
        <v>246</v>
      </c>
      <c r="B47" s="6">
        <v>0.00167410714285714</v>
      </c>
      <c r="C47" s="6" t="str">
        <f>_xlfn.DISPIMG("ID_2BC2B29205DB4F15A6D6480DDBEE7450",1)</f>
        <v>=DISPIMG("ID_2BC2B29205DB4F15A6D6480DDBEE7450",1)</v>
      </c>
      <c r="D47" s="6" t="str">
        <f>_xlfn.DISPIMG("ID_895C29E2E6694D0994057860553832B2",1)</f>
        <v>=DISPIMG("ID_895C29E2E6694D0994057860553832B2",1)</v>
      </c>
    </row>
    <row r="48" ht="41.1" spans="1:4">
      <c r="A48" s="6" t="s">
        <v>247</v>
      </c>
      <c r="B48" s="6">
        <v>0.00558035714285714</v>
      </c>
      <c r="C48" s="6" t="str">
        <f>_xlfn.DISPIMG("ID_40EB2F9C79B34AE8856589EF81EBA89E",1)</f>
        <v>=DISPIMG("ID_40EB2F9C79B34AE8856589EF81EBA89E",1)</v>
      </c>
      <c r="D48" s="6" t="str">
        <f>_xlfn.DISPIMG("ID_BEF85B8C50924987AA21429FFF5E80BF",1)</f>
        <v>=DISPIMG("ID_BEF85B8C50924987AA21429FFF5E80BF",1)</v>
      </c>
    </row>
    <row r="49" ht="41.1" spans="1:4">
      <c r="A49" s="4" t="s">
        <v>248</v>
      </c>
      <c r="B49" s="4">
        <v>0.130600286989796</v>
      </c>
      <c r="C49" s="4" t="str">
        <f>_xlfn.DISPIMG("ID_0E682471A3EE4FD199DD1D84E5256512",1)</f>
        <v>=DISPIMG("ID_0E682471A3EE4FD199DD1D84E5256512",1)</v>
      </c>
      <c r="D49" s="4" t="str">
        <f>_xlfn.DISPIMG("ID_E5DE94A4B72040AC8FAC5F0A27389611",1)</f>
        <v>=DISPIMG("ID_E5DE94A4B72040AC8FAC5F0A27389611",1)</v>
      </c>
    </row>
    <row r="50" ht="41.1" spans="1:4">
      <c r="A50" s="6" t="s">
        <v>249</v>
      </c>
      <c r="B50" s="6">
        <v>0.00177375637755102</v>
      </c>
      <c r="C50" s="6" t="str">
        <f>_xlfn.DISPIMG("ID_D07B3BCACCA0424D9F4165A04E6CF526",1)</f>
        <v>=DISPIMG("ID_D07B3BCACCA0424D9F4165A04E6CF526",1)</v>
      </c>
      <c r="D50" s="6" t="str">
        <f>_xlfn.DISPIMG("ID_810415841AA8482FA76DB090CB3CDC6A",1)</f>
        <v>=DISPIMG("ID_810415841AA8482FA76DB090CB3CDC6A",1)</v>
      </c>
    </row>
    <row r="51" ht="41.1" spans="1:4">
      <c r="A51" s="6" t="s">
        <v>250</v>
      </c>
      <c r="B51" s="6">
        <v>0.0208067602040816</v>
      </c>
      <c r="C51" s="6" t="str">
        <f>_xlfn.DISPIMG("ID_4E9B6EF43C224C99A1B1E49E66DF02D1",1)</f>
        <v>=DISPIMG("ID_4E9B6EF43C224C99A1B1E49E66DF02D1",1)</v>
      </c>
      <c r="D51" s="6" t="str">
        <f>_xlfn.DISPIMG("ID_828DC6A97CCD45E3A9FE7886E046F8FA",1)</f>
        <v>=DISPIMG("ID_828DC6A97CCD45E3A9FE7886E046F8FA",1)</v>
      </c>
    </row>
    <row r="52" ht="41.1" spans="1:4">
      <c r="A52" s="5" t="s">
        <v>251</v>
      </c>
      <c r="B52" s="5">
        <v>0.727658641581633</v>
      </c>
      <c r="C52" s="5" t="str">
        <f>_xlfn.DISPIMG("ID_7DA6FE5674BD4610A60D833A2B4094C6",1)</f>
        <v>=DISPIMG("ID_7DA6FE5674BD4610A60D833A2B4094C6",1)</v>
      </c>
      <c r="D52" s="5" t="str">
        <f>_xlfn.DISPIMG("ID_3650C2A4A16345DA82260580532732FC",1)</f>
        <v>=DISPIMG("ID_3650C2A4A16345DA82260580532732FC",1)</v>
      </c>
    </row>
    <row r="53" ht="41.1" spans="1:4">
      <c r="A53" s="6" t="s">
        <v>252</v>
      </c>
      <c r="B53" s="6">
        <v>0.0137715242346939</v>
      </c>
      <c r="C53" s="6" t="str">
        <f>_xlfn.DISPIMG("ID_662C61AC37C64779ACB74B2B7DF03B4D",1)</f>
        <v>=DISPIMG("ID_662C61AC37C64779ACB74B2B7DF03B4D",1)</v>
      </c>
      <c r="D53" s="6" t="str">
        <f>_xlfn.DISPIMG("ID_C9CE40C82298411DA8C4678FEA8CA694",1)</f>
        <v>=DISPIMG("ID_C9CE40C82298411DA8C4678FEA8CA694",1)</v>
      </c>
    </row>
    <row r="54" ht="41.1" spans="1:4">
      <c r="A54" s="6" t="s">
        <v>253</v>
      </c>
      <c r="B54" s="6">
        <v>0.0163823341836735</v>
      </c>
      <c r="C54" s="6" t="str">
        <f>_xlfn.DISPIMG("ID_92AC3D66A60A43BABB3C6D45867201CB",1)</f>
        <v>=DISPIMG("ID_92AC3D66A60A43BABB3C6D45867201CB",1)</v>
      </c>
      <c r="D54" s="6" t="str">
        <f>_xlfn.DISPIMG("ID_20E4AD57183C473A8075ACA5922FAFBA",1)</f>
        <v>=DISPIMG("ID_20E4AD57183C473A8075ACA5922FAFBA",1)</v>
      </c>
    </row>
  </sheetData>
  <sortState ref="A39:D59">
    <sortCondition ref="A39"/>
  </sortState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32"/>
  <sheetViews>
    <sheetView topLeftCell="A26" workbookViewId="0">
      <selection activeCell="L20" sqref="L20"/>
    </sheetView>
  </sheetViews>
  <sheetFormatPr defaultColWidth="9.23076923076923" defaultRowHeight="16.8" outlineLevelCol="3"/>
  <cols>
    <col min="2" max="2" width="13.4519230769231" customWidth="1"/>
    <col min="3" max="3" width="17.7788461538462" customWidth="1"/>
  </cols>
  <sheetData>
    <row r="1" spans="1:4">
      <c r="A1" s="1" t="s">
        <v>0</v>
      </c>
      <c r="B1" s="1" t="s">
        <v>1</v>
      </c>
      <c r="C1" t="s">
        <v>2</v>
      </c>
      <c r="D1" t="s">
        <v>3</v>
      </c>
    </row>
    <row r="2" ht="52.45" spans="1:4">
      <c r="A2" t="s">
        <v>201</v>
      </c>
      <c r="B2">
        <v>0.0800183354591837</v>
      </c>
      <c r="C2" t="str">
        <f>_xlfn.DISPIMG("ID_407D494FADA744E1834E7777949C4085",1)</f>
        <v>=DISPIMG("ID_407D494FADA744E1834E7777949C4085",1)</v>
      </c>
      <c r="D2" t="str">
        <f>_xlfn.DISPIMG("ID_6AB9865DBEB4446F9ECCFB1651B7B482",1)</f>
        <v>=DISPIMG("ID_6AB9865DBEB4446F9ECCFB1651B7B482",1)</v>
      </c>
    </row>
    <row r="3" ht="42.3" spans="1:4">
      <c r="A3" t="s">
        <v>202</v>
      </c>
      <c r="B3">
        <v>0.0398397640306122</v>
      </c>
      <c r="C3" t="str">
        <f>_xlfn.DISPIMG("ID_0D57615069FE4C9382D937505EAAEF42",1)</f>
        <v>=DISPIMG("ID_0D57615069FE4C9382D937505EAAEF42",1)</v>
      </c>
      <c r="D3" t="str">
        <f>_xlfn.DISPIMG("ID_8B678A49616048B1B14BCCE1CB93EA8D",1)</f>
        <v>=DISPIMG("ID_8B678A49616048B1B14BCCE1CB93EA8D",1)</v>
      </c>
    </row>
    <row r="4" ht="42.3" spans="1:4">
      <c r="A4" t="s">
        <v>205</v>
      </c>
      <c r="B4">
        <v>0.0831273915816327</v>
      </c>
      <c r="C4" t="str">
        <f>_xlfn.DISPIMG("ID_B600C66B24B24BF09F8A318243757688",1)</f>
        <v>=DISPIMG("ID_B600C66B24B24BF09F8A318243757688",1)</v>
      </c>
      <c r="D4" t="str">
        <f>_xlfn.DISPIMG("ID_DED74A398FCC4DFFB67BD4AFE750C44D",1)</f>
        <v>=DISPIMG("ID_DED74A398FCC4DFFB67BD4AFE750C44D",1)</v>
      </c>
    </row>
    <row r="5" ht="42.3" spans="1:4">
      <c r="A5" t="s">
        <v>208</v>
      </c>
      <c r="B5">
        <v>0.33316725127551</v>
      </c>
      <c r="C5" t="str">
        <f>_xlfn.DISPIMG("ID_48117701EA6B4AA4A9C05138A45BF8E4",1)</f>
        <v>=DISPIMG("ID_48117701EA6B4AA4A9C05138A45BF8E4",1)</v>
      </c>
      <c r="D5" t="str">
        <f>_xlfn.DISPIMG("ID_D7B5967D168C48DDA179DBC1DC722047",1)</f>
        <v>=DISPIMG("ID_D7B5967D168C48DDA179DBC1DC722047",1)</v>
      </c>
    </row>
    <row r="6" ht="42.3" spans="1:4">
      <c r="A6" t="s">
        <v>210</v>
      </c>
      <c r="B6">
        <v>0.603216677295918</v>
      </c>
      <c r="C6" t="str">
        <f>_xlfn.DISPIMG("ID_C687FD036B8F47428EC03030BFD2867D",1)</f>
        <v>=DISPIMG("ID_C687FD036B8F47428EC03030BFD2867D",1)</v>
      </c>
      <c r="D6" t="str">
        <f>_xlfn.DISPIMG("ID_CA6B7C2CFEB04CE1B39A3EF93412C5DF",1)</f>
        <v>=DISPIMG("ID_CA6B7C2CFEB04CE1B39A3EF93412C5DF",1)</v>
      </c>
    </row>
    <row r="7" ht="42.3" spans="1:4">
      <c r="A7" t="s">
        <v>212</v>
      </c>
      <c r="B7">
        <v>0.110291772959184</v>
      </c>
      <c r="C7" t="str">
        <f>_xlfn.DISPIMG("ID_7DEB4561101843F2AD7AB7AA0A3225F6",1)</f>
        <v>=DISPIMG("ID_7DEB4561101843F2AD7AB7AA0A3225F6",1)</v>
      </c>
      <c r="D7" t="str">
        <f>_xlfn.DISPIMG("ID_5FFDC74414C342B5AF9120F13AC1F935",1)</f>
        <v>=DISPIMG("ID_5FFDC74414C342B5AF9120F13AC1F935",1)</v>
      </c>
    </row>
    <row r="8" ht="42.3" spans="1:4">
      <c r="A8" t="s">
        <v>213</v>
      </c>
      <c r="B8">
        <v>0.0271843112244898</v>
      </c>
      <c r="C8" t="str">
        <f>_xlfn.DISPIMG("ID_0E4F5ECD102E42B786147E8C0200DC2E",1)</f>
        <v>=DISPIMG("ID_0E4F5ECD102E42B786147E8C0200DC2E",1)</v>
      </c>
      <c r="D8" t="str">
        <f>_xlfn.DISPIMG("ID_A19F9735EE1B4CFFAF770D1F7112BD10",1)</f>
        <v>=DISPIMG("ID_A19F9735EE1B4CFFAF770D1F7112BD10",1)</v>
      </c>
    </row>
    <row r="9" ht="42.3" spans="1:4">
      <c r="A9" t="s">
        <v>216</v>
      </c>
      <c r="B9">
        <v>0.149633290816327</v>
      </c>
      <c r="C9" t="str">
        <f>_xlfn.DISPIMG("ID_7308F1CD9B854F11B53376D9E4DA840B",1)</f>
        <v>=DISPIMG("ID_7308F1CD9B854F11B53376D9E4DA840B",1)</v>
      </c>
      <c r="D9" t="str">
        <f>_xlfn.DISPIMG("ID_A1A41B31A300489AAC5D93B953F971E0",1)</f>
        <v>=DISPIMG("ID_A1A41B31A300489AAC5D93B953F971E0",1)</v>
      </c>
    </row>
    <row r="10" ht="42.3" spans="1:4">
      <c r="A10" t="s">
        <v>217</v>
      </c>
      <c r="B10">
        <v>0.0126355229591837</v>
      </c>
      <c r="C10" t="str">
        <f>_xlfn.DISPIMG("ID_13375F8DC02746E2B38F05FC959EF397",1)</f>
        <v>=DISPIMG("ID_13375F8DC02746E2B38F05FC959EF397",1)</v>
      </c>
      <c r="D10" t="str">
        <f>_xlfn.DISPIMG("ID_976CAE1ACF1A4A4FB618E3DDD280E27B",1)</f>
        <v>=DISPIMG("ID_976CAE1ACF1A4A4FB618E3DDD280E27B",1)</v>
      </c>
    </row>
    <row r="11" ht="52.45" spans="1:4">
      <c r="A11" t="s">
        <v>218</v>
      </c>
      <c r="B11">
        <v>0.191107302295918</v>
      </c>
      <c r="C11" t="str">
        <f>_xlfn.DISPIMG("ID_122D119A94B148E3BE91A46919F0DCD6",1)</f>
        <v>=DISPIMG("ID_122D119A94B148E3BE91A46919F0DCD6",1)</v>
      </c>
      <c r="D11" t="str">
        <f>_xlfn.DISPIMG("ID_B6BB7E42B5C44E2A8AC17C27CCDA8549",1)</f>
        <v>=DISPIMG("ID_B6BB7E42B5C44E2A8AC17C27CCDA8549",1)</v>
      </c>
    </row>
    <row r="12" ht="52.45" spans="1:4">
      <c r="A12" t="s">
        <v>219</v>
      </c>
      <c r="B12">
        <v>0.579559948979592</v>
      </c>
      <c r="C12" t="str">
        <f>_xlfn.DISPIMG("ID_D6A84FAE5C34445CBFAF5647EEF56F21",1)</f>
        <v>=DISPIMG("ID_D6A84FAE5C34445CBFAF5647EEF56F21",1)</v>
      </c>
      <c r="D12" t="str">
        <f>_xlfn.DISPIMG("ID_D7D9118198A942688157C8DF9D50FB8A",1)</f>
        <v>=DISPIMG("ID_D7D9118198A942688157C8DF9D50FB8A",1)</v>
      </c>
    </row>
    <row r="13" ht="52.45" spans="1:4">
      <c r="A13" t="s">
        <v>220</v>
      </c>
      <c r="B13">
        <v>0.0482302295918367</v>
      </c>
      <c r="C13" t="str">
        <f>_xlfn.DISPIMG("ID_BA8D003AFA2C4A9793FF7478E8D2139D",1)</f>
        <v>=DISPIMG("ID_BA8D003AFA2C4A9793FF7478E8D2139D",1)</v>
      </c>
      <c r="D13" t="str">
        <f>_xlfn.DISPIMG("ID_338F30D5A8314529A2D838996AE444AC",1)</f>
        <v>=DISPIMG("ID_338F30D5A8314529A2D838996AE444AC",1)</v>
      </c>
    </row>
    <row r="14" ht="52.45" spans="1:4">
      <c r="A14" t="s">
        <v>221</v>
      </c>
      <c r="B14">
        <v>0.0577766262755102</v>
      </c>
      <c r="C14" t="str">
        <f>_xlfn.DISPIMG("ID_73AD8ED09EE2453E802466AF6EE9C235",1)</f>
        <v>=DISPIMG("ID_73AD8ED09EE2453E802466AF6EE9C235",1)</v>
      </c>
      <c r="D14" t="str">
        <f>_xlfn.DISPIMG("ID_F725F3A719874CE49DA280668BAE7779",1)</f>
        <v>=DISPIMG("ID_F725F3A719874CE49DA280668BAE7779",1)</v>
      </c>
    </row>
    <row r="15" ht="52.45" spans="1:4">
      <c r="A15" t="s">
        <v>222</v>
      </c>
      <c r="B15">
        <v>0.0248724489795918</v>
      </c>
      <c r="C15" t="str">
        <f>_xlfn.DISPIMG("ID_9F529AA920204B3AB4F30FAD350A3455",1)</f>
        <v>=DISPIMG("ID_9F529AA920204B3AB4F30FAD350A3455",1)</v>
      </c>
      <c r="D15" t="str">
        <f>_xlfn.DISPIMG("ID_CF53269EF16D465E92B900597AEE11F2",1)</f>
        <v>=DISPIMG("ID_CF53269EF16D465E92B900597AEE11F2",1)</v>
      </c>
    </row>
    <row r="16" ht="52.45" spans="1:4">
      <c r="A16" t="s">
        <v>223</v>
      </c>
      <c r="B16">
        <v>0.0858976403061224</v>
      </c>
      <c r="C16" t="str">
        <f>_xlfn.DISPIMG("ID_2FEC0C3513714A6C8F18D92E45D5E794",1)</f>
        <v>=DISPIMG("ID_2FEC0C3513714A6C8F18D92E45D5E794",1)</v>
      </c>
      <c r="D16" t="str">
        <f>_xlfn.DISPIMG("ID_6E317200F4B840A69C5766F40C6E346B",1)</f>
        <v>=DISPIMG("ID_6E317200F4B840A69C5766F40C6E346B",1)</v>
      </c>
    </row>
    <row r="17" ht="52.45" spans="1:4">
      <c r="A17" t="s">
        <v>224</v>
      </c>
      <c r="B17">
        <v>0.057258450255102</v>
      </c>
      <c r="C17" t="str">
        <f>_xlfn.DISPIMG("ID_8414DFDD5C7D44D987FBA741384667CF",1)</f>
        <v>=DISPIMG("ID_8414DFDD5C7D44D987FBA741384667CF",1)</v>
      </c>
      <c r="D17" t="str">
        <f>_xlfn.DISPIMG("ID_32C615B51F1344D6878FAE4D1DE2C987",1)</f>
        <v>=DISPIMG("ID_32C615B51F1344D6878FAE4D1DE2C987",1)</v>
      </c>
    </row>
    <row r="18" ht="52.45" spans="1:4">
      <c r="A18" t="s">
        <v>225</v>
      </c>
      <c r="B18">
        <v>0.0940688775510204</v>
      </c>
      <c r="C18" t="str">
        <f>_xlfn.DISPIMG("ID_3477A067D8CD4FCB9C58D9B74DA326E2",1)</f>
        <v>=DISPIMG("ID_3477A067D8CD4FCB9C58D9B74DA326E2",1)</v>
      </c>
      <c r="D18" t="str">
        <f>_xlfn.DISPIMG("ID_0809526FE17C4B44B0927134B551647A",1)</f>
        <v>=DISPIMG("ID_0809526FE17C4B44B0927134B551647A",1)</v>
      </c>
    </row>
    <row r="19" ht="52.45" spans="1:4">
      <c r="A19" t="s">
        <v>226</v>
      </c>
      <c r="B19">
        <v>0.21859056122449</v>
      </c>
      <c r="C19" t="str">
        <f>_xlfn.DISPIMG("ID_4C4D00DD39B94E9DA167290460774E22",1)</f>
        <v>=DISPIMG("ID_4C4D00DD39B94E9DA167290460774E22",1)</v>
      </c>
      <c r="D19" t="str">
        <f>_xlfn.DISPIMG("ID_7831242D583A425FA9B65CDF75A004A0",1)</f>
        <v>=DISPIMG("ID_7831242D583A425FA9B65CDF75A004A0",1)</v>
      </c>
    </row>
    <row r="20" ht="52.45" spans="1:4">
      <c r="A20" t="s">
        <v>227</v>
      </c>
      <c r="B20">
        <v>0.00635762117346939</v>
      </c>
      <c r="C20" t="str">
        <f>_xlfn.DISPIMG("ID_F7F15E7FA4624237BA8AAAFFBEA8EFC4",1)</f>
        <v>=DISPIMG("ID_F7F15E7FA4624237BA8AAAFFBEA8EFC4",1)</v>
      </c>
      <c r="D20" t="str">
        <f>_xlfn.DISPIMG("ID_78D19D00DCCE4426B3DF29D418C6B9A3",1)</f>
        <v>=DISPIMG("ID_78D19D00DCCE4426B3DF29D418C6B9A3",1)</v>
      </c>
    </row>
    <row r="21" ht="42.3" spans="1:4">
      <c r="A21" t="s">
        <v>228</v>
      </c>
      <c r="B21">
        <v>0.221081792091837</v>
      </c>
      <c r="C21" t="str">
        <f>_xlfn.DISPIMG("ID_CE78B72B50834903BAC66FE5F52B0533",1)</f>
        <v>=DISPIMG("ID_CE78B72B50834903BAC66FE5F52B0533",1)</v>
      </c>
      <c r="D21" t="str">
        <f>_xlfn.DISPIMG("ID_4571AF4A1388465F958363F6192E44DC",1)</f>
        <v>=DISPIMG("ID_4571AF4A1388465F958363F6192E44DC",1)</v>
      </c>
    </row>
    <row r="22" ht="42.3" spans="1:4">
      <c r="A22" t="s">
        <v>232</v>
      </c>
      <c r="B22">
        <v>0.501813616071429</v>
      </c>
      <c r="C22" t="str">
        <f>_xlfn.DISPIMG("ID_C8BAB479314D4C23B80D4CB0256589D3",1)</f>
        <v>=DISPIMG("ID_C8BAB479314D4C23B80D4CB0256589D3",1)</v>
      </c>
      <c r="D22" t="str">
        <f>_xlfn.DISPIMG("ID_BD496D2227EF47A89FF686E4F13D2DB0",1)</f>
        <v>=DISPIMG("ID_BD496D2227EF47A89FF686E4F13D2DB0",1)</v>
      </c>
    </row>
    <row r="23" ht="42.3" spans="1:4">
      <c r="A23" t="s">
        <v>234</v>
      </c>
      <c r="B23">
        <v>0.812360491071429</v>
      </c>
      <c r="C23" t="str">
        <f>_xlfn.DISPIMG("ID_12311ABAD19C40C1BC41976CD64ABA8D",1)</f>
        <v>=DISPIMG("ID_12311ABAD19C40C1BC41976CD64ABA8D",1)</v>
      </c>
      <c r="D23" t="str">
        <f>_xlfn.DISPIMG("ID_F85B097C6607434FBCB3AE5B950648D2",1)</f>
        <v>=DISPIMG("ID_F85B097C6607434FBCB3AE5B950648D2",1)</v>
      </c>
    </row>
    <row r="24" ht="42.3" spans="1:4">
      <c r="A24" t="s">
        <v>235</v>
      </c>
      <c r="B24">
        <v>0.803511639030612</v>
      </c>
      <c r="C24" t="str">
        <f>_xlfn.DISPIMG("ID_618B7739587442A7A209DF66614998C5",1)</f>
        <v>=DISPIMG("ID_618B7739587442A7A209DF66614998C5",1)</v>
      </c>
      <c r="D24" t="str">
        <f>_xlfn.DISPIMG("ID_1877B96D7A364CE38E00657951162093",1)</f>
        <v>=DISPIMG("ID_1877B96D7A364CE38E00657951162093",1)</v>
      </c>
    </row>
    <row r="25" ht="52.45" spans="1:4">
      <c r="A25" t="s">
        <v>236</v>
      </c>
      <c r="B25">
        <v>0.0469746492346939</v>
      </c>
      <c r="C25" t="str">
        <f>_xlfn.DISPIMG("ID_16CF84CEDF4C4966AD2803BC659AA400",1)</f>
        <v>=DISPIMG("ID_16CF84CEDF4C4966AD2803BC659AA400",1)</v>
      </c>
      <c r="D25" t="str">
        <f>_xlfn.DISPIMG("ID_E0BB54A5626E4F0AB61CF9D9BCB17B74",1)</f>
        <v>=DISPIMG("ID_E0BB54A5626E4F0AB61CF9D9BCB17B74",1)</v>
      </c>
    </row>
    <row r="26" ht="52.45" spans="1:4">
      <c r="A26" t="s">
        <v>237</v>
      </c>
      <c r="B26">
        <v>0.0713687818877551</v>
      </c>
      <c r="C26" t="str">
        <f>_xlfn.DISPIMG("ID_B6B8264451D84DACBCC32D8ABBE0944F",1)</f>
        <v>=DISPIMG("ID_B6B8264451D84DACBCC32D8ABBE0944F",1)</v>
      </c>
      <c r="D26" t="str">
        <f>_xlfn.DISPIMG("ID_420CFAFC78014B17B028F72C7827E114",1)</f>
        <v>=DISPIMG("ID_420CFAFC78014B17B028F72C7827E114",1)</v>
      </c>
    </row>
    <row r="27" ht="52.45" spans="1:4">
      <c r="A27" s="4" t="s">
        <v>238</v>
      </c>
      <c r="B27" s="4">
        <v>0.210678411989796</v>
      </c>
      <c r="C27" s="4" t="str">
        <f>_xlfn.DISPIMG("ID_C8BEF25D44DE4C38B7E0B09370EAC7A7",1)</f>
        <v>=DISPIMG("ID_C8BEF25D44DE4C38B7E0B09370EAC7A7",1)</v>
      </c>
      <c r="D27" s="4" t="str">
        <f>_xlfn.DISPIMG("ID_840B561FE40B43F0AD20FB2E0117B38A",1)</f>
        <v>=DISPIMG("ID_840B561FE40B43F0AD20FB2E0117B38A",1)</v>
      </c>
    </row>
    <row r="28" ht="42.3" spans="1:4">
      <c r="A28" s="4" t="s">
        <v>239</v>
      </c>
      <c r="B28" s="4">
        <v>0.195392219387755</v>
      </c>
      <c r="C28" s="4" t="str">
        <f>_xlfn.DISPIMG("ID_8459B3B6556541F39F629BA221B7CD3B",1)</f>
        <v>=DISPIMG("ID_8459B3B6556541F39F629BA221B7CD3B",1)</v>
      </c>
      <c r="D28" s="4" t="str">
        <f>_xlfn.DISPIMG("ID_FA0FF32D8AD84D9B824990191699CEE6",1)</f>
        <v>=DISPIMG("ID_FA0FF32D8AD84D9B824990191699CEE6",1)</v>
      </c>
    </row>
    <row r="29" ht="42.3" spans="1:4">
      <c r="A29" s="4" t="s">
        <v>242</v>
      </c>
      <c r="B29" s="4">
        <v>0.388153698979592</v>
      </c>
      <c r="C29" s="4" t="str">
        <f>_xlfn.DISPIMG("ID_A566C389835C48C689A5FF8BFAB1D599",1)</f>
        <v>=DISPIMG("ID_A566C389835C48C689A5FF8BFAB1D599",1)</v>
      </c>
      <c r="D29" s="4" t="str">
        <f>_xlfn.DISPIMG("ID_AFD3711ED7F54C228FB1446BE7273898",1)</f>
        <v>=DISPIMG("ID_AFD3711ED7F54C228FB1446BE7273898",1)</v>
      </c>
    </row>
    <row r="30" ht="42.3" spans="1:4">
      <c r="A30" s="4" t="s">
        <v>243</v>
      </c>
      <c r="B30" s="4">
        <v>0.194555165816327</v>
      </c>
      <c r="C30" s="4" t="str">
        <f>_xlfn.DISPIMG("ID_404A2D5DD56B4659916B76DC953592D8",1)</f>
        <v>=DISPIMG("ID_404A2D5DD56B4659916B76DC953592D8",1)</v>
      </c>
      <c r="D30" s="4" t="str">
        <f>_xlfn.DISPIMG("ID_1E6DCE2F578748389259A6B27A58C756",1)</f>
        <v>=DISPIMG("ID_1E6DCE2F578748389259A6B27A58C756",1)</v>
      </c>
    </row>
    <row r="31" ht="42.3" spans="1:4">
      <c r="A31" s="4" t="s">
        <v>248</v>
      </c>
      <c r="B31" s="4">
        <v>0.130600286989796</v>
      </c>
      <c r="C31" s="4" t="str">
        <f>_xlfn.DISPIMG("ID_0E682471A3EE4FD199DD1D84E5256512",1)</f>
        <v>=DISPIMG("ID_0E682471A3EE4FD199DD1D84E5256512",1)</v>
      </c>
      <c r="D31" s="4" t="str">
        <f>_xlfn.DISPIMG("ID_E5DE94A4B72040AC8FAC5F0A27389611",1)</f>
        <v>=DISPIMG("ID_E5DE94A4B72040AC8FAC5F0A27389611",1)</v>
      </c>
    </row>
    <row r="32" ht="42.3" spans="1:4">
      <c r="A32" s="5" t="s">
        <v>251</v>
      </c>
      <c r="B32" s="5">
        <v>0.727658641581633</v>
      </c>
      <c r="C32" s="5" t="str">
        <f>_xlfn.DISPIMG("ID_7DA6FE5674BD4610A60D833A2B4094C6",1)</f>
        <v>=DISPIMG("ID_7DA6FE5674BD4610A60D833A2B4094C6",1)</v>
      </c>
      <c r="D32" s="5" t="str">
        <f>_xlfn.DISPIMG("ID_3650C2A4A16345DA82260580532732FC",1)</f>
        <v>=DISPIMG("ID_3650C2A4A16345DA82260580532732FC",1)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68"/>
  <sheetViews>
    <sheetView topLeftCell="A66" workbookViewId="0">
      <selection activeCell="G8" sqref="G8"/>
    </sheetView>
  </sheetViews>
  <sheetFormatPr defaultColWidth="9.23076923076923" defaultRowHeight="16.8" outlineLevelCol="3"/>
  <cols>
    <col min="1" max="1" width="36.2115384615385" customWidth="1"/>
    <col min="2" max="2" width="12.9230769230769"/>
  </cols>
  <sheetData>
    <row r="1" spans="1:4">
      <c r="A1" s="1" t="s">
        <v>0</v>
      </c>
      <c r="B1" s="1" t="s">
        <v>1</v>
      </c>
      <c r="C1" t="s">
        <v>2</v>
      </c>
      <c r="D1" t="s">
        <v>3</v>
      </c>
    </row>
    <row r="2" ht="41.1" spans="1:4">
      <c r="A2" t="s">
        <v>84</v>
      </c>
      <c r="B2">
        <v>0.154575892857143</v>
      </c>
      <c r="C2" t="str">
        <f>_xlfn.DISPIMG("ID_C2955D751E904DAABB829FE907A22FB0",1)</f>
        <v>=DISPIMG("ID_C2955D751E904DAABB829FE907A22FB0",1)</v>
      </c>
      <c r="D2" t="str">
        <f>_xlfn.DISPIMG("ID_AC2D0C661749401BB3CC5287B2C58425",1)</f>
        <v>=DISPIMG("ID_AC2D0C661749401BB3CC5287B2C58425",1)</v>
      </c>
    </row>
    <row r="3" ht="41.1" spans="1:4">
      <c r="A3" s="2" t="s">
        <v>110</v>
      </c>
      <c r="B3" s="2">
        <v>0.0909598214285714</v>
      </c>
      <c r="C3" s="2" t="str">
        <f>_xlfn.DISPIMG("ID_932C5A019247461382C5A48E5003D7E7",1)</f>
        <v>=DISPIMG("ID_932C5A019247461382C5A48E5003D7E7",1)</v>
      </c>
      <c r="D3" s="2" t="str">
        <f>_xlfn.DISPIMG("ID_B41E7B51AA6A42BBB763184F0B3F0D1B",1)</f>
        <v>=DISPIMG("ID_B41E7B51AA6A42BBB763184F0B3F0D1B",1)</v>
      </c>
    </row>
    <row r="4" ht="41.1" spans="1:4">
      <c r="A4" s="3" t="s">
        <v>94</v>
      </c>
      <c r="B4" s="3">
        <v>0.124780771683674</v>
      </c>
      <c r="C4" s="3" t="str">
        <f>_xlfn.DISPIMG("ID_276DD074FA9A44FD8E1B24C859B1CBBA",1)</f>
        <v>=DISPIMG("ID_276DD074FA9A44FD8E1B24C859B1CBBA",1)</v>
      </c>
      <c r="D4" s="3" t="str">
        <f>_xlfn.DISPIMG("ID_5028997F0C234AE3972933DF06EE03E8",1)</f>
        <v>=DISPIMG("ID_5028997F0C234AE3972933DF06EE03E8",1)</v>
      </c>
    </row>
    <row r="5" ht="41.1" spans="1:4">
      <c r="A5" s="3" t="s">
        <v>102</v>
      </c>
      <c r="B5" s="3">
        <v>0.104791135204082</v>
      </c>
      <c r="C5" s="3" t="str">
        <f>_xlfn.DISPIMG("ID_CE40C6504BC945C580D9515AD1DE226D",1)</f>
        <v>=DISPIMG("ID_CE40C6504BC945C580D9515AD1DE226D",1)</v>
      </c>
      <c r="D5" s="3" t="str">
        <f>_xlfn.DISPIMG("ID_E5F462F0CF504BF997E9763A6B5CCB47",1)</f>
        <v>=DISPIMG("ID_E5F462F0CF504BF997E9763A6B5CCB47",1)</v>
      </c>
    </row>
    <row r="6" ht="41.1" spans="1:4">
      <c r="A6" s="2" t="s">
        <v>92</v>
      </c>
      <c r="B6" s="2">
        <v>0.128806600765306</v>
      </c>
      <c r="C6" s="2" t="str">
        <f>_xlfn.DISPIMG("ID_A22D318C5E6D45CFA99A914A7523BB78",1)</f>
        <v>=DISPIMG("ID_A22D318C5E6D45CFA99A914A7523BB78",1)</v>
      </c>
      <c r="D6" s="2" t="str">
        <f>_xlfn.DISPIMG("ID_DD23CA3CD44748699E79E2D0E3E91A41",1)</f>
        <v>=DISPIMG("ID_DD23CA3CD44748699E79E2D0E3E91A41",1)</v>
      </c>
    </row>
    <row r="7" ht="41.1" spans="1:4">
      <c r="A7" s="2" t="s">
        <v>109</v>
      </c>
      <c r="B7" s="2">
        <v>0.0957230548469388</v>
      </c>
      <c r="C7" s="2" t="str">
        <f>_xlfn.DISPIMG("ID_F20DB655BBAE4A43A5EC71F8104B69C1",1)</f>
        <v>=DISPIMG("ID_F20DB655BBAE4A43A5EC71F8104B69C1",1)</v>
      </c>
      <c r="D7" s="2" t="str">
        <f>_xlfn.DISPIMG("ID_C02BED2204E946D9AAA62269E426A444",1)</f>
        <v>=DISPIMG("ID_C02BED2204E946D9AAA62269E426A444",1)</v>
      </c>
    </row>
    <row r="8" ht="41.1" spans="1:4">
      <c r="A8" s="2" t="s">
        <v>148</v>
      </c>
      <c r="B8" s="2">
        <v>0.0400789221938775</v>
      </c>
      <c r="C8" s="2" t="str">
        <f>_xlfn.DISPIMG("ID_8F8F45A4B43D47E7B55F32C32A7DF315",1)</f>
        <v>=DISPIMG("ID_8F8F45A4B43D47E7B55F32C32A7DF315",1)</v>
      </c>
      <c r="D8" s="2" t="str">
        <f>_xlfn.DISPIMG("ID_735C8D0BE38E43FB96CC318051E97D86",1)</f>
        <v>=DISPIMG("ID_735C8D0BE38E43FB96CC318051E97D86",1)</v>
      </c>
    </row>
    <row r="9" ht="41.1" spans="1:4">
      <c r="A9" t="s">
        <v>22</v>
      </c>
      <c r="B9">
        <v>0.539481026785714</v>
      </c>
      <c r="C9" t="str">
        <f>_xlfn.DISPIMG("ID_7C5EF40F7480430D890AF39F1AE4F653",1)</f>
        <v>=DISPIMG("ID_7C5EF40F7480430D890AF39F1AE4F653",1)</v>
      </c>
      <c r="D9" t="str">
        <f>_xlfn.DISPIMG("ID_9D28E098615E4885930E16708F60FABC",1)</f>
        <v>=DISPIMG("ID_9D28E098615E4885930E16708F60FABC",1)</v>
      </c>
    </row>
    <row r="10" ht="41.1" spans="1:4">
      <c r="A10" s="2" t="s">
        <v>12</v>
      </c>
      <c r="B10" s="2">
        <v>0.733219068877551</v>
      </c>
      <c r="C10" s="2" t="str">
        <f>_xlfn.DISPIMG("ID_EE12214FE41A414180348677D37FBE5A",1)</f>
        <v>=DISPIMG("ID_EE12214FE41A414180348677D37FBE5A",1)</v>
      </c>
      <c r="D10" s="2" t="str">
        <f>_xlfn.DISPIMG("ID_C96652E4A5F845A4913C54B4662D466E",1)</f>
        <v>=DISPIMG("ID_C96652E4A5F845A4913C54B4662D466E",1)</v>
      </c>
    </row>
    <row r="11" ht="41.1" spans="1:4">
      <c r="A11" t="s">
        <v>15</v>
      </c>
      <c r="B11">
        <v>0.661511479591837</v>
      </c>
      <c r="C11" t="str">
        <f>_xlfn.DISPIMG("ID_EED8A3FFBDEC41E7B44020C251D90120",1)</f>
        <v>=DISPIMG("ID_EED8A3FFBDEC41E7B44020C251D90120",1)</v>
      </c>
      <c r="D11" t="str">
        <f>_xlfn.DISPIMG("ID_5E4C2B9945614B90BCE1CBE8B5E3E837",1)</f>
        <v>=DISPIMG("ID_5E4C2B9945614B90BCE1CBE8B5E3E837",1)</v>
      </c>
    </row>
    <row r="12" ht="41.1" spans="1:4">
      <c r="A12" t="s">
        <v>71</v>
      </c>
      <c r="B12">
        <v>0.180026307397959</v>
      </c>
      <c r="C12" t="str">
        <f>_xlfn.DISPIMG("ID_23E3808EE1CE4710809C3C28997C0B5F",1)</f>
        <v>=DISPIMG("ID_23E3808EE1CE4710809C3C28997C0B5F",1)</v>
      </c>
      <c r="D12" t="str">
        <f>_xlfn.DISPIMG("ID_45B0A33F24EE49E292B95861973BA2BD",1)</f>
        <v>=DISPIMG("ID_45B0A33F24EE49E292B95861973BA2BD",1)</v>
      </c>
    </row>
    <row r="13" ht="41.1" spans="1:4">
      <c r="A13" s="2" t="s">
        <v>8</v>
      </c>
      <c r="B13" s="2">
        <v>0.798549107142857</v>
      </c>
      <c r="C13" s="2" t="str">
        <f>_xlfn.DISPIMG("ID_DA399FF379E9409EBC8859FD8F586D7F",1)</f>
        <v>=DISPIMG("ID_DA399FF379E9409EBC8859FD8F586D7F",1)</v>
      </c>
      <c r="D13" s="2" t="str">
        <f>_xlfn.DISPIMG("ID_E42497554C97451788DDEA85542AACA5",1)</f>
        <v>=DISPIMG("ID_E42497554C97451788DDEA85542AACA5",1)</v>
      </c>
    </row>
    <row r="14" ht="41.1" spans="1:4">
      <c r="A14" s="2" t="s">
        <v>5</v>
      </c>
      <c r="B14" s="2">
        <v>0.929109534438776</v>
      </c>
      <c r="C14" s="2" t="str">
        <f>_xlfn.DISPIMG("ID_64FDD19BE8954D9A863EBB2C1FE346CF",1)</f>
        <v>=DISPIMG("ID_64FDD19BE8954D9A863EBB2C1FE346CF",1)</v>
      </c>
      <c r="D14" s="2" t="str">
        <f>_xlfn.DISPIMG("ID_AC99EFE5F27649D3A933C2501705D357",1)</f>
        <v>=DISPIMG("ID_AC99EFE5F27649D3A933C2501705D357",1)</v>
      </c>
    </row>
    <row r="15" ht="41.1" spans="1:4">
      <c r="A15" s="2" t="s">
        <v>4</v>
      </c>
      <c r="B15" s="2">
        <v>0.930265465561224</v>
      </c>
      <c r="C15" s="2" t="str">
        <f>_xlfn.DISPIMG("ID_D82B18ABFD9041C8BF6C1EE483BECF71",1)</f>
        <v>=DISPIMG("ID_D82B18ABFD9041C8BF6C1EE483BECF71",1)</v>
      </c>
      <c r="D15" s="2" t="str">
        <f>_xlfn.DISPIMG("ID_0ACEF57F67084249A0873C37E9D03024",1)</f>
        <v>=DISPIMG("ID_0ACEF57F67084249A0873C37E9D03024",1)</v>
      </c>
    </row>
    <row r="16" ht="41.1" spans="1:4">
      <c r="A16" s="2" t="s">
        <v>6</v>
      </c>
      <c r="B16" s="2">
        <v>0.852519132653061</v>
      </c>
      <c r="C16" s="2" t="str">
        <f>_xlfn.DISPIMG("ID_6FBA4B54F05C425BA8F49F0B4F5D3AD7",1)</f>
        <v>=DISPIMG("ID_6FBA4B54F05C425BA8F49F0B4F5D3AD7",1)</v>
      </c>
      <c r="D16" s="2" t="str">
        <f>_xlfn.DISPIMG("ID_F3BBE9C43B15485EAC3DEB42B72926CA",1)</f>
        <v>=DISPIMG("ID_F3BBE9C43B15485EAC3DEB42B72926CA",1)</v>
      </c>
    </row>
    <row r="17" ht="41.1" spans="1:4">
      <c r="A17" s="2" t="s">
        <v>119</v>
      </c>
      <c r="B17" s="2">
        <v>0.0806760204081633</v>
      </c>
      <c r="C17" s="2" t="str">
        <f>_xlfn.DISPIMG("ID_2B8144B7E0CC4834BBAA58DBF1A691EC",1)</f>
        <v>=DISPIMG("ID_2B8144B7E0CC4834BBAA58DBF1A691EC",1)</v>
      </c>
      <c r="D17" s="2" t="str">
        <f>_xlfn.DISPIMG("ID_F85A0546CC5F4FB789584D74A24FB846",1)</f>
        <v>=DISPIMG("ID_F85A0546CC5F4FB789584D74A24FB846",1)</v>
      </c>
    </row>
    <row r="18" ht="41.1" spans="1:4">
      <c r="A18" s="2" t="s">
        <v>144</v>
      </c>
      <c r="B18" s="2">
        <v>0.0468152104591837</v>
      </c>
      <c r="C18" s="2" t="str">
        <f>_xlfn.DISPIMG("ID_83BD4BDF26D94C19879525F71E008450",1)</f>
        <v>=DISPIMG("ID_83BD4BDF26D94C19879525F71E008450",1)</v>
      </c>
      <c r="D18" s="2" t="str">
        <f>_xlfn.DISPIMG("ID_89872ED10416461399F2154467F4C4DD",1)</f>
        <v>=DISPIMG("ID_89872ED10416461399F2154467F4C4DD",1)</v>
      </c>
    </row>
    <row r="19" ht="41.1" spans="1:4">
      <c r="A19" s="2" t="s">
        <v>29</v>
      </c>
      <c r="B19" s="2">
        <v>0.409299266581633</v>
      </c>
      <c r="C19" s="2" t="str">
        <f>_xlfn.DISPIMG("ID_9DBBA9AE169041BBBA4C992F0918543E",1)</f>
        <v>=DISPIMG("ID_9DBBA9AE169041BBBA4C992F0918543E",1)</v>
      </c>
      <c r="D19" s="2" t="str">
        <f>_xlfn.DISPIMG("ID_9242750166BB4BDBBB9B6FC59F3D1A70",1)</f>
        <v>=DISPIMG("ID_9242750166BB4BDBBB9B6FC59F3D1A70",1)</v>
      </c>
    </row>
    <row r="20" ht="41.1" spans="1:4">
      <c r="A20" s="2" t="s">
        <v>10</v>
      </c>
      <c r="B20" s="2">
        <v>0.750896843112245</v>
      </c>
      <c r="C20" s="2" t="str">
        <f>_xlfn.DISPIMG("ID_4DBA3D8A10B043BB823F904D9B5D33EC",1)</f>
        <v>=DISPIMG("ID_4DBA3D8A10B043BB823F904D9B5D33EC",1)</v>
      </c>
      <c r="D20" s="2" t="str">
        <f>_xlfn.DISPIMG("ID_FA6B3C556FB44E918A996198D480D7AB",1)</f>
        <v>=DISPIMG("ID_FA6B3C556FB44E918A996198D480D7AB",1)</v>
      </c>
    </row>
    <row r="21" ht="41.1" spans="1:4">
      <c r="A21" s="2" t="s">
        <v>9</v>
      </c>
      <c r="B21" s="2">
        <v>0.75894850127551</v>
      </c>
      <c r="C21" s="2" t="str">
        <f>_xlfn.DISPIMG("ID_7C61F8EFFDA947ADA771F8D11EF46F2A",1)</f>
        <v>=DISPIMG("ID_7C61F8EFFDA947ADA771F8D11EF46F2A",1)</v>
      </c>
      <c r="D21" s="2" t="str">
        <f>_xlfn.DISPIMG("ID_A2DCE899AAA448C3AEC68BD863A7292F",1)</f>
        <v>=DISPIMG("ID_A2DCE899AAA448C3AEC68BD863A7292F",1)</v>
      </c>
    </row>
    <row r="22" ht="41.1" spans="1:4">
      <c r="A22" s="2" t="s">
        <v>48</v>
      </c>
      <c r="B22" s="2">
        <v>0.276446906887755</v>
      </c>
      <c r="C22" s="2" t="str">
        <f>_xlfn.DISPIMG("ID_1A8A1DB43A2D4BA79621D5D1272025F2",1)</f>
        <v>=DISPIMG("ID_1A8A1DB43A2D4BA79621D5D1272025F2",1)</v>
      </c>
      <c r="D22" s="2" t="str">
        <f>_xlfn.DISPIMG("ID_63CEB1823D26491DB3AF1BF24ABEB16F",1)</f>
        <v>=DISPIMG("ID_63CEB1823D26491DB3AF1BF24ABEB16F",1)</v>
      </c>
    </row>
    <row r="23" ht="41.1" spans="1:4">
      <c r="A23" s="2" t="s">
        <v>24</v>
      </c>
      <c r="B23" s="2">
        <v>0.52718431122449</v>
      </c>
      <c r="C23" s="2" t="str">
        <f>_xlfn.DISPIMG("ID_540B68CA2EE74F82BB913F4C8A2D3293",1)</f>
        <v>=DISPIMG("ID_540B68CA2EE74F82BB913F4C8A2D3293",1)</v>
      </c>
      <c r="D23" s="2" t="str">
        <f>_xlfn.DISPIMG("ID_05586C9271B3419B8409752A633AF04B",1)</f>
        <v>=DISPIMG("ID_05586C9271B3419B8409752A633AF04B",1)</v>
      </c>
    </row>
    <row r="24" ht="41.1" spans="1:4">
      <c r="A24" t="s">
        <v>70</v>
      </c>
      <c r="B24">
        <v>0.187121332908163</v>
      </c>
      <c r="C24" t="str">
        <f>_xlfn.DISPIMG("ID_C0117473E9C54AD0B0E9B43118F22424",1)</f>
        <v>=DISPIMG("ID_C0117473E9C54AD0B0E9B43118F22424",1)</v>
      </c>
      <c r="D24" t="str">
        <f>_xlfn.DISPIMG("ID_0CAA96EF4F4C410EB725FA7F34C3D24B",1)</f>
        <v>=DISPIMG("ID_0CAA96EF4F4C410EB725FA7F34C3D24B",1)</v>
      </c>
    </row>
    <row r="25" ht="41.1" spans="1:4">
      <c r="A25" s="2" t="s">
        <v>7</v>
      </c>
      <c r="B25" s="2">
        <v>0.813436702806122</v>
      </c>
      <c r="C25" s="2" t="str">
        <f>_xlfn.DISPIMG("ID_CEC1DDD1DA5945C6B33D97A048A224D5",1)</f>
        <v>=DISPIMG("ID_CEC1DDD1DA5945C6B33D97A048A224D5",1)</v>
      </c>
      <c r="D25" s="2" t="str">
        <f>_xlfn.DISPIMG("ID_A18FFF3CB1F04E13A807F6A72334C463",1)</f>
        <v>=DISPIMG("ID_A18FFF3CB1F04E13A807F6A72334C463",1)</v>
      </c>
    </row>
    <row r="26" ht="41.1" spans="1:4">
      <c r="A26" s="2" t="s">
        <v>64</v>
      </c>
      <c r="B26" s="2">
        <v>0.216517857142857</v>
      </c>
      <c r="C26" s="2" t="str">
        <f>_xlfn.DISPIMG("ID_71572272144741E099BBCCA0ABF33A62",1)</f>
        <v>=DISPIMG("ID_71572272144741E099BBCCA0ABF33A62",1)</v>
      </c>
      <c r="D26" s="2" t="str">
        <f>_xlfn.DISPIMG("ID_21E8EA8D63444F15ADE05BD886BEA959",1)</f>
        <v>=DISPIMG("ID_21E8EA8D63444F15ADE05BD886BEA959",1)</v>
      </c>
    </row>
    <row r="27" ht="41.1" spans="1:4">
      <c r="A27" t="s">
        <v>28</v>
      </c>
      <c r="B27">
        <v>0.486826371173469</v>
      </c>
      <c r="C27" t="str">
        <f>_xlfn.DISPIMG("ID_3605081EA1C1448B97EF375CAEEF31C9",1)</f>
        <v>=DISPIMG("ID_3605081EA1C1448B97EF375CAEEF31C9",1)</v>
      </c>
      <c r="D27" t="str">
        <f>_xlfn.DISPIMG("ID_A3CBC8FB67C64F4B96D8E6507F4F9F1E",1)</f>
        <v>=DISPIMG("ID_A3CBC8FB67C64F4B96D8E6507F4F9F1E",1)</v>
      </c>
    </row>
    <row r="28" ht="41.1" spans="1:4">
      <c r="A28" t="s">
        <v>103</v>
      </c>
      <c r="B28">
        <v>0.1044921875</v>
      </c>
      <c r="C28" t="str">
        <f>_xlfn.DISPIMG("ID_6360AA04F66D4CDBA21B8C37E801EBFC",1)</f>
        <v>=DISPIMG("ID_6360AA04F66D4CDBA21B8C37E801EBFC",1)</v>
      </c>
      <c r="D28" t="str">
        <f>_xlfn.DISPIMG("ID_2FD8E7BA9AAC48AC96B7326756D9ABFF",1)</f>
        <v>=DISPIMG("ID_2FD8E7BA9AAC48AC96B7326756D9ABFF",1)</v>
      </c>
    </row>
    <row r="29" ht="41.1" spans="1:4">
      <c r="A29" s="2" t="s">
        <v>90</v>
      </c>
      <c r="B29" s="2">
        <v>0.134705835459184</v>
      </c>
      <c r="C29" s="2" t="str">
        <f>_xlfn.DISPIMG("ID_D883E54E90204D749BBC8F2BFC37C824",1)</f>
        <v>=DISPIMG("ID_D883E54E90204D749BBC8F2BFC37C824",1)</v>
      </c>
      <c r="D29" s="2" t="str">
        <f>_xlfn.DISPIMG("ID_E893245495674CF1A1E3946AB25646BF",1)</f>
        <v>=DISPIMG("ID_E893245495674CF1A1E3946AB25646BF",1)</v>
      </c>
    </row>
    <row r="30" ht="41.1" spans="1:4">
      <c r="A30" s="2" t="s">
        <v>38</v>
      </c>
      <c r="B30" s="2">
        <v>0.341159119897959</v>
      </c>
      <c r="C30" s="2" t="str">
        <f>_xlfn.DISPIMG("ID_4A63ABDAE191405B920F2F84B9D4E1BA",1)</f>
        <v>=DISPIMG("ID_4A63ABDAE191405B920F2F84B9D4E1BA",1)</v>
      </c>
      <c r="D30" s="2" t="str">
        <f>_xlfn.DISPIMG("ID_1492660C3C8049A19B12D658516A7C8A",1)</f>
        <v>=DISPIMG("ID_1492660C3C8049A19B12D658516A7C8A",1)</v>
      </c>
    </row>
    <row r="31" ht="41.1" spans="1:4">
      <c r="A31" t="s">
        <v>101</v>
      </c>
      <c r="B31">
        <v>0.108019770408163</v>
      </c>
      <c r="C31" t="str">
        <f>_xlfn.DISPIMG("ID_36A18C0FCC334858A80E201B3C996DF4",1)</f>
        <v>=DISPIMG("ID_36A18C0FCC334858A80E201B3C996DF4",1)</v>
      </c>
      <c r="D31" t="str">
        <f>_xlfn.DISPIMG("ID_B85B4ED4E77F4060A03135838F710EC6",1)</f>
        <v>=DISPIMG("ID_B85B4ED4E77F4060A03135838F710EC6",1)</v>
      </c>
    </row>
    <row r="32" ht="41.1" spans="1:4">
      <c r="A32" t="s">
        <v>104</v>
      </c>
      <c r="B32">
        <v>0.102519132653061</v>
      </c>
      <c r="C32" t="str">
        <f>_xlfn.DISPIMG("ID_11367B4AD87140198CAAA61A18A85CF6",1)</f>
        <v>=DISPIMG("ID_11367B4AD87140198CAAA61A18A85CF6",1)</v>
      </c>
      <c r="D32" t="str">
        <f>_xlfn.DISPIMG("ID_BF0F8853C2B64F489649BE39DAD90246",1)</f>
        <v>=DISPIMG("ID_BF0F8853C2B64F489649BE39DAD90246",1)</v>
      </c>
    </row>
    <row r="33" ht="41.1" spans="1:4">
      <c r="A33" s="2" t="s">
        <v>59</v>
      </c>
      <c r="B33" s="2">
        <v>0.229611766581633</v>
      </c>
      <c r="C33" s="2" t="str">
        <f>_xlfn.DISPIMG("ID_88979B87898049399CEBFCBEDEF2A5A3",1)</f>
        <v>=DISPIMG("ID_88979B87898049399CEBFCBEDEF2A5A3",1)</v>
      </c>
      <c r="D33" s="2" t="str">
        <f>_xlfn.DISPIMG("ID_5A8F42FEF7B7405EABD17FFCB11383E8",1)</f>
        <v>=DISPIMG("ID_5A8F42FEF7B7405EABD17FFCB11383E8",1)</v>
      </c>
    </row>
    <row r="34" ht="41.1" spans="1:4">
      <c r="A34" t="s">
        <v>20</v>
      </c>
      <c r="B34">
        <v>0.556182238520408</v>
      </c>
      <c r="C34" t="str">
        <f>_xlfn.DISPIMG("ID_0B94C6D562074EE888501099BFC547C2",1)</f>
        <v>=DISPIMG("ID_0B94C6D562074EE888501099BFC547C2",1)</v>
      </c>
      <c r="D34" t="str">
        <f>_xlfn.DISPIMG("ID_E1F5D4DB150D4625AB326217E555E72C",1)</f>
        <v>=DISPIMG("ID_E1F5D4DB150D4625AB326217E555E72C",1)</v>
      </c>
    </row>
    <row r="35" ht="41.1" spans="1:4">
      <c r="A35" s="2" t="s">
        <v>42</v>
      </c>
      <c r="B35" s="2">
        <v>0.334442761479592</v>
      </c>
      <c r="C35" s="2" t="str">
        <f>_xlfn.DISPIMG("ID_BAD2A6ACC8CA4353BF5EB43F434EEA6D",1)</f>
        <v>=DISPIMG("ID_BAD2A6ACC8CA4353BF5EB43F434EEA6D",1)</v>
      </c>
      <c r="D35" s="2" t="str">
        <f>_xlfn.DISPIMG("ID_2399D72D6E2C43D1AB589EB175AC0153",1)</f>
        <v>=DISPIMG("ID_2399D72D6E2C43D1AB589EB175AC0153",1)</v>
      </c>
    </row>
    <row r="36" ht="41.1" spans="1:4">
      <c r="A36" t="s">
        <v>32</v>
      </c>
      <c r="B36">
        <v>0.384287308673469</v>
      </c>
      <c r="C36" t="str">
        <f>_xlfn.DISPIMG("ID_7740D811A9DD4973902F57C5280BD0CF",1)</f>
        <v>=DISPIMG("ID_7740D811A9DD4973902F57C5280BD0CF",1)</v>
      </c>
      <c r="D36" t="str">
        <f>_xlfn.DISPIMG("ID_07EAA4BA4282490386644DEB77CEB311",1)</f>
        <v>=DISPIMG("ID_07EAA4BA4282490386644DEB77CEB311",1)</v>
      </c>
    </row>
    <row r="37" ht="41.1" spans="1:4">
      <c r="A37" t="s">
        <v>85</v>
      </c>
      <c r="B37">
        <v>0.151108099489796</v>
      </c>
      <c r="C37" t="str">
        <f>_xlfn.DISPIMG("ID_909DFDBA94D542959CDE28FFD9B02A70",1)</f>
        <v>=DISPIMG("ID_909DFDBA94D542959CDE28FFD9B02A70",1)</v>
      </c>
      <c r="D37" t="str">
        <f>_xlfn.DISPIMG("ID_3AA748458CBA4452A50D6A7A93BBB360",1)</f>
        <v>=DISPIMG("ID_3AA748458CBA4452A50D6A7A93BBB360",1)</v>
      </c>
    </row>
    <row r="38" ht="41.1" spans="1:4">
      <c r="A38" s="2" t="s">
        <v>62</v>
      </c>
      <c r="B38" s="2">
        <v>0.225785235969388</v>
      </c>
      <c r="C38" s="2" t="str">
        <f>_xlfn.DISPIMG("ID_94002537F3F040E1BC443B41958E89FA",1)</f>
        <v>=DISPIMG("ID_94002537F3F040E1BC443B41958E89FA",1)</v>
      </c>
      <c r="D38" s="2" t="str">
        <f>_xlfn.DISPIMG("ID_05DAEC4E294640DA96B791C591C34B20",1)</f>
        <v>=DISPIMG("ID_05DAEC4E294640DA96B791C591C34B20",1)</v>
      </c>
    </row>
    <row r="39" ht="41.1" spans="1:4">
      <c r="A39" s="2" t="s">
        <v>11</v>
      </c>
      <c r="B39" s="2">
        <v>0.749501753826531</v>
      </c>
      <c r="C39" s="2" t="str">
        <f>_xlfn.DISPIMG("ID_1703426E91E948DE83DF22E02BBF1F1A",1)</f>
        <v>=DISPIMG("ID_1703426E91E948DE83DF22E02BBF1F1A",1)</v>
      </c>
      <c r="D39" s="2" t="str">
        <f>_xlfn.DISPIMG("ID_2ED1DC9AA7AB419E8B0F452FFBE685D3",1)</f>
        <v>=DISPIMG("ID_2ED1DC9AA7AB419E8B0F452FFBE685D3",1)</v>
      </c>
    </row>
    <row r="40" ht="41.1" spans="1:4">
      <c r="A40" s="3" t="s">
        <v>163</v>
      </c>
      <c r="B40" s="3">
        <v>0.0213448660714286</v>
      </c>
      <c r="C40" s="3" t="str">
        <f>_xlfn.DISPIMG("ID_B36B031AA6334202AB583CE6F9BD75EA",1)</f>
        <v>=DISPIMG("ID_B36B031AA6334202AB583CE6F9BD75EA",1)</v>
      </c>
      <c r="D40" s="3" t="str">
        <f>_xlfn.DISPIMG("ID_1C53D976E36D4FD18CB43A45825A0EA8",1)</f>
        <v>=DISPIMG("ID_1C53D976E36D4FD18CB43A45825A0EA8",1)</v>
      </c>
    </row>
    <row r="41" ht="41.1" spans="1:4">
      <c r="A41" s="2" t="s">
        <v>151</v>
      </c>
      <c r="B41" s="2">
        <v>0.0367307079081633</v>
      </c>
      <c r="C41" s="2" t="str">
        <f>_xlfn.DISPIMG("ID_5EDD57E402A041A3BFE29BBF44531600",1)</f>
        <v>=DISPIMG("ID_5EDD57E402A041A3BFE29BBF44531600",1)</v>
      </c>
      <c r="D41" s="2" t="str">
        <f>_xlfn.DISPIMG("ID_353EF3B976EC4A13A41F440C6A812EF5",1)</f>
        <v>=DISPIMG("ID_353EF3B976EC4A13A41F440C6A812EF5",1)</v>
      </c>
    </row>
    <row r="42" ht="41.1" spans="1:4">
      <c r="A42" s="2" t="s">
        <v>156</v>
      </c>
      <c r="B42" s="2">
        <v>0.0265266262755102</v>
      </c>
      <c r="C42" s="2" t="str">
        <f>_xlfn.DISPIMG("ID_DEA2133EB679472E8ADBA871EAA5D41C",1)</f>
        <v>=DISPIMG("ID_DEA2133EB679472E8ADBA871EAA5D41C",1)</v>
      </c>
      <c r="D42" s="2" t="str">
        <f>_xlfn.DISPIMG("ID_2832A33C11914A16BED336042CDCAB2F",1)</f>
        <v>=DISPIMG("ID_2832A33C11914A16BED336042CDCAB2F",1)</v>
      </c>
    </row>
    <row r="43" ht="41.1" spans="1:4">
      <c r="A43" t="s">
        <v>19</v>
      </c>
      <c r="B43">
        <v>0.572903380102041</v>
      </c>
      <c r="C43" t="str">
        <f>_xlfn.DISPIMG("ID_F0ECDF6FD81A4A5AA0D5A7B51BF9BF0B",1)</f>
        <v>=DISPIMG("ID_F0ECDF6FD81A4A5AA0D5A7B51BF9BF0B",1)</v>
      </c>
      <c r="D43" t="str">
        <f>_xlfn.DISPIMG("ID_A873352CF91E423396CBB4A3C2918D39",1)</f>
        <v>=DISPIMG("ID_A873352CF91E423396CBB4A3C2918D39",1)</v>
      </c>
    </row>
    <row r="44" ht="41.1" spans="1:4">
      <c r="A44" s="2" t="s">
        <v>98</v>
      </c>
      <c r="B44" s="2">
        <v>0.114337531887755</v>
      </c>
      <c r="C44" s="2" t="str">
        <f>_xlfn.DISPIMG("ID_D1EDF4E3D8B74362A3093A3AD46EFE15",1)</f>
        <v>=DISPIMG("ID_D1EDF4E3D8B74362A3093A3AD46EFE15",1)</v>
      </c>
      <c r="D44" s="2" t="str">
        <f>_xlfn.DISPIMG("ID_2C79418088F5448686ED661DC0D0709F",1)</f>
        <v>=DISPIMG("ID_2C79418088F5448686ED661DC0D0709F",1)</v>
      </c>
    </row>
    <row r="45" ht="41.1" spans="1:4">
      <c r="A45" t="s">
        <v>65</v>
      </c>
      <c r="B45">
        <v>0.211555325255102</v>
      </c>
      <c r="C45" t="str">
        <f>_xlfn.DISPIMG("ID_B23D01FEC5464E77915834EC3674927A",1)</f>
        <v>=DISPIMG("ID_B23D01FEC5464E77915834EC3674927A",1)</v>
      </c>
      <c r="D45" t="str">
        <f>_xlfn.DISPIMG("ID_10F2BDDFD0FF4EBE85BB079A9E15EED5",1)</f>
        <v>=DISPIMG("ID_10F2BDDFD0FF4EBE85BB079A9E15EED5",1)</v>
      </c>
    </row>
    <row r="46" ht="41.1" spans="1:4">
      <c r="A46" s="2" t="s">
        <v>57</v>
      </c>
      <c r="B46" s="2">
        <v>0.234813456632653</v>
      </c>
      <c r="C46" s="2" t="str">
        <f>_xlfn.DISPIMG("ID_5696323EA6114D6585612C648BF6921A",1)</f>
        <v>=DISPIMG("ID_5696323EA6114D6585612C648BF6921A",1)</v>
      </c>
      <c r="D46" s="2" t="str">
        <f>_xlfn.DISPIMG("ID_243EE5EC997941BF8B5D9A28DB4CEEA4",1)</f>
        <v>=DISPIMG("ID_243EE5EC997941BF8B5D9A28DB4CEEA4",1)</v>
      </c>
    </row>
    <row r="47" ht="41.1" spans="1:4">
      <c r="A47" s="2" t="s">
        <v>89</v>
      </c>
      <c r="B47" s="2">
        <v>0.136539381377551</v>
      </c>
      <c r="C47" s="2" t="str">
        <f>_xlfn.DISPIMG("ID_F2789B1516E74386B26A84650A02168F",1)</f>
        <v>=DISPIMG("ID_F2789B1516E74386B26A84650A02168F",1)</v>
      </c>
      <c r="D47" s="2" t="str">
        <f>_xlfn.DISPIMG("ID_BA6AFEC526C34CDD97B72C6A46F7678A",1)</f>
        <v>=DISPIMG("ID_BA6AFEC526C34CDD97B72C6A46F7678A",1)</v>
      </c>
    </row>
    <row r="48" ht="41.1" spans="1:4">
      <c r="A48" t="s">
        <v>17</v>
      </c>
      <c r="B48">
        <v>0.613042091836735</v>
      </c>
      <c r="C48" t="str">
        <f>_xlfn.DISPIMG("ID_6ACAB13B7F004D8F8C08B1A0246BC41C",1)</f>
        <v>=DISPIMG("ID_6ACAB13B7F004D8F8C08B1A0246BC41C",1)</v>
      </c>
      <c r="D48" t="str">
        <f>_xlfn.DISPIMG("ID_4F8593A0D9CF4CFE8EE8AA9BA8328C11",1)</f>
        <v>=DISPIMG("ID_4F8593A0D9CF4CFE8EE8AA9BA8328C11",1)</v>
      </c>
    </row>
    <row r="49" ht="41.1" spans="1:4">
      <c r="A49" s="2" t="s">
        <v>55</v>
      </c>
      <c r="B49" s="2">
        <v>0.250298947704082</v>
      </c>
      <c r="C49" s="2" t="str">
        <f>_xlfn.DISPIMG("ID_8C612203D64342038CE22E9D1C66EBEB",1)</f>
        <v>=DISPIMG("ID_8C612203D64342038CE22E9D1C66EBEB",1)</v>
      </c>
      <c r="D49" s="2" t="str">
        <f>_xlfn.DISPIMG("ID_FC6CE0CF789E49258D98F5B68DE1A77F",1)</f>
        <v>=DISPIMG("ID_FC6CE0CF789E49258D98F5B68DE1A77F",1)</v>
      </c>
    </row>
    <row r="50" ht="41.1" spans="1:4">
      <c r="A50" t="s">
        <v>74</v>
      </c>
      <c r="B50">
        <v>0.17707669005102</v>
      </c>
      <c r="C50" t="str">
        <f>_xlfn.DISPIMG("ID_614DE71FE66445B7A53DD75C8B1E4F60",1)</f>
        <v>=DISPIMG("ID_614DE71FE66445B7A53DD75C8B1E4F60",1)</v>
      </c>
      <c r="D50" t="str">
        <f>_xlfn.DISPIMG("ID_3FCBCF1FF5954F17ACB9EA768937BA19",1)</f>
        <v>=DISPIMG("ID_3FCBCF1FF5954F17ACB9EA768937BA19",1)</v>
      </c>
    </row>
    <row r="51" ht="41.1" spans="1:4">
      <c r="A51" s="2" t="s">
        <v>61</v>
      </c>
      <c r="B51" s="2">
        <v>0.228794642857143</v>
      </c>
      <c r="C51" s="2" t="str">
        <f>_xlfn.DISPIMG("ID_4F0E7908B2114A919026DD9A21B5EEB1",1)</f>
        <v>=DISPIMG("ID_4F0E7908B2114A919026DD9A21B5EEB1",1)</v>
      </c>
      <c r="D51" s="2" t="str">
        <f>_xlfn.DISPIMG("ID_8971FC6340084BFCAC1A9213518720F4",1)</f>
        <v>=DISPIMG("ID_8971FC6340084BFCAC1A9213518720F4",1)</v>
      </c>
    </row>
    <row r="52" ht="41.1" spans="1:4">
      <c r="A52" s="2" t="s">
        <v>91</v>
      </c>
      <c r="B52" s="2">
        <v>0.132473692602041</v>
      </c>
      <c r="C52" s="2" t="str">
        <f>_xlfn.DISPIMG("ID_B59FD9AB24BE42C59BD9D06A23A90FF0",1)</f>
        <v>=DISPIMG("ID_B59FD9AB24BE42C59BD9D06A23A90FF0",1)</v>
      </c>
      <c r="D52" s="2" t="str">
        <f>_xlfn.DISPIMG("ID_06389CC167E146A9BB1798BF3D2AED7C",1)</f>
        <v>=DISPIMG("ID_06389CC167E146A9BB1798BF3D2AED7C",1)</v>
      </c>
    </row>
    <row r="53" ht="41.1" spans="1:4">
      <c r="A53" s="2" t="s">
        <v>52</v>
      </c>
      <c r="B53" s="2">
        <v>0.259825414540816</v>
      </c>
      <c r="C53" s="2" t="str">
        <f>_xlfn.DISPIMG("ID_9C30AC901C024CAD918C47294380D25D",1)</f>
        <v>=DISPIMG("ID_9C30AC901C024CAD918C47294380D25D",1)</v>
      </c>
      <c r="D53" s="2" t="str">
        <f>_xlfn.DISPIMG("ID_A6370A616F5645C28A514F813E022822",1)</f>
        <v>=DISPIMG("ID_A6370A616F5645C28A514F813E022822",1)</v>
      </c>
    </row>
    <row r="54" ht="41.1" spans="1:4">
      <c r="A54" s="2" t="s">
        <v>68</v>
      </c>
      <c r="B54" s="2">
        <v>0.203543526785714</v>
      </c>
      <c r="C54" s="2" t="str">
        <f>_xlfn.DISPIMG("ID_260B9F23DF3D4D33A098923A98A3227A",1)</f>
        <v>=DISPIMG("ID_260B9F23DF3D4D33A098923A98A3227A",1)</v>
      </c>
      <c r="D54" s="2" t="str">
        <f>_xlfn.DISPIMG("ID_1D4197D17BF1434F979AD4D45341D3B6",1)</f>
        <v>=DISPIMG("ID_1D4197D17BF1434F979AD4D45341D3B6",1)</v>
      </c>
    </row>
    <row r="55" ht="41.1" spans="1:4">
      <c r="A55" s="2" t="s">
        <v>43</v>
      </c>
      <c r="B55" s="2">
        <v>0.327287946428572</v>
      </c>
      <c r="C55" s="2" t="str">
        <f>_xlfn.DISPIMG("ID_99CF9DCE960C443EB4052D07F75EC7DF",1)</f>
        <v>=DISPIMG("ID_99CF9DCE960C443EB4052D07F75EC7DF",1)</v>
      </c>
      <c r="D55" s="2" t="str">
        <f>_xlfn.DISPIMG("ID_AD255119BE864FF1B8AF7F820D38B081",1)</f>
        <v>=DISPIMG("ID_AD255119BE864FF1B8AF7F820D38B081",1)</v>
      </c>
    </row>
    <row r="56" ht="41.1" spans="1:4">
      <c r="A56" s="2" t="s">
        <v>79</v>
      </c>
      <c r="B56" s="2">
        <v>0.167131696428571</v>
      </c>
      <c r="C56" s="2" t="str">
        <f>_xlfn.DISPIMG("ID_07EA1350C667441AAA6F84E090AC9BF7",1)</f>
        <v>=DISPIMG("ID_07EA1350C667441AAA6F84E090AC9BF7",1)</v>
      </c>
      <c r="D56" s="2" t="str">
        <f>_xlfn.DISPIMG("ID_915FDE70027646FFA6C5236DB8C498FE",1)</f>
        <v>=DISPIMG("ID_915FDE70027646FFA6C5236DB8C498FE",1)</v>
      </c>
    </row>
    <row r="57" ht="41.1" spans="1:4">
      <c r="A57" t="s">
        <v>21</v>
      </c>
      <c r="B57">
        <v>0.544822225765306</v>
      </c>
      <c r="C57" t="str">
        <f>_xlfn.DISPIMG("ID_E0D1A994694745DCA4C5B463BB4E39E1",1)</f>
        <v>=DISPIMG("ID_E0D1A994694745DCA4C5B463BB4E39E1",1)</v>
      </c>
      <c r="D57" t="str">
        <f>_xlfn.DISPIMG("ID_764DCFAC4D9F406B8713469272461241",1)</f>
        <v>=DISPIMG("ID_764DCFAC4D9F406B8713469272461241",1)</v>
      </c>
    </row>
    <row r="58" ht="41.1" spans="1:4">
      <c r="A58" t="s">
        <v>83</v>
      </c>
      <c r="B58">
        <v>0.155153858418367</v>
      </c>
      <c r="C58" t="str">
        <f>_xlfn.DISPIMG("ID_1CB56B609F5546A3B3104A2628DDA965",1)</f>
        <v>=DISPIMG("ID_1CB56B609F5546A3B3104A2628DDA965",1)</v>
      </c>
      <c r="D58" t="str">
        <f>_xlfn.DISPIMG("ID_5D696229CF6A4315971B585722570068",1)</f>
        <v>=DISPIMG("ID_5D696229CF6A4315971B585722570068",1)</v>
      </c>
    </row>
    <row r="59" ht="41.1" spans="1:4">
      <c r="A59" s="2" t="s">
        <v>93</v>
      </c>
      <c r="B59" s="2">
        <v>0.12777024872449</v>
      </c>
      <c r="C59" s="2" t="str">
        <f>_xlfn.DISPIMG("ID_9E52F6E089DC4C56BDA32109DD623EAE",1)</f>
        <v>=DISPIMG("ID_9E52F6E089DC4C56BDA32109DD623EAE",1)</v>
      </c>
      <c r="D59" s="2" t="str">
        <f>_xlfn.DISPIMG("ID_35596B5B01C7424485E9B3316D900CCB",1)</f>
        <v>=DISPIMG("ID_35596B5B01C7424485E9B3316D900CCB",1)</v>
      </c>
    </row>
    <row r="60" ht="41.1" spans="1:4">
      <c r="A60" t="s">
        <v>111</v>
      </c>
      <c r="B60">
        <v>0.0909199617346939</v>
      </c>
      <c r="C60" t="str">
        <f>_xlfn.DISPIMG("ID_2A2F561F25424DB9B5B047CDCF82BF0F",1)</f>
        <v>=DISPIMG("ID_2A2F561F25424DB9B5B047CDCF82BF0F",1)</v>
      </c>
      <c r="D60" t="str">
        <f>_xlfn.DISPIMG("ID_E61BE3FDFCF645A7AF73206002225821",1)</f>
        <v>=DISPIMG("ID_E61BE3FDFCF645A7AF73206002225821",1)</v>
      </c>
    </row>
    <row r="61" ht="41.1" spans="1:4">
      <c r="A61" s="3" t="s">
        <v>162</v>
      </c>
      <c r="B61" s="3">
        <v>0.0219029017857143</v>
      </c>
      <c r="C61" s="3" t="str">
        <f>_xlfn.DISPIMG("ID_2D4AB18C97764218B9C01C696545F510",1)</f>
        <v>=DISPIMG("ID_2D4AB18C97764218B9C01C696545F510",1)</v>
      </c>
      <c r="D61" s="3" t="str">
        <f>_xlfn.DISPIMG("ID_074723CD0A964B8C9BD441AE48F768DF",1)</f>
        <v>=DISPIMG("ID_074723CD0A964B8C9BD441AE48F768DF",1)</v>
      </c>
    </row>
    <row r="62" ht="41.1" spans="1:4">
      <c r="A62" t="s">
        <v>45</v>
      </c>
      <c r="B62">
        <v>0.310168207908163</v>
      </c>
      <c r="C62" t="str">
        <f>_xlfn.DISPIMG("ID_7FFD88C7F45A4443A7AFF53EF439CAE8",1)</f>
        <v>=DISPIMG("ID_7FFD88C7F45A4443A7AFF53EF439CAE8",1)</v>
      </c>
      <c r="D62" t="str">
        <f>_xlfn.DISPIMG("ID_D32D7C36972A4ECC90D336B6099031CA",1)</f>
        <v>=DISPIMG("ID_D32D7C36972A4ECC90D336B6099031CA",1)</v>
      </c>
    </row>
    <row r="63" ht="41.1" spans="1:4">
      <c r="A63" s="3" t="s">
        <v>161</v>
      </c>
      <c r="B63" s="3">
        <v>0.0226602359693878</v>
      </c>
      <c r="C63" s="3" t="str">
        <f>_xlfn.DISPIMG("ID_081768F3A7BF45AEB7491F845FCB7D55",1)</f>
        <v>=DISPIMG("ID_081768F3A7BF45AEB7491F845FCB7D55",1)</v>
      </c>
      <c r="D63" s="3" t="str">
        <f>_xlfn.DISPIMG("ID_9EB6F5FC7EB542D7B8A0800C69652CF1",1)</f>
        <v>=DISPIMG("ID_9EB6F5FC7EB542D7B8A0800C69652CF1",1)</v>
      </c>
    </row>
    <row r="64" ht="41.1" spans="1:4">
      <c r="A64" s="2" t="s">
        <v>149</v>
      </c>
      <c r="B64" s="2">
        <v>0.0395009566326531</v>
      </c>
      <c r="C64" s="2" t="str">
        <f>_xlfn.DISPIMG("ID_380BB0CCB1E24D97877AD3E6AF9D3BE3",1)</f>
        <v>=DISPIMG("ID_380BB0CCB1E24D97877AD3E6AF9D3BE3",1)</v>
      </c>
      <c r="D64" s="2" t="str">
        <f>_xlfn.DISPIMG("ID_1049D73DE3C643D788C9BE2045BF5E27",1)</f>
        <v>=DISPIMG("ID_1049D73DE3C643D788C9BE2045BF5E27",1)</v>
      </c>
    </row>
    <row r="65" ht="41.1" spans="1:4">
      <c r="A65" s="2" t="s">
        <v>97</v>
      </c>
      <c r="B65" s="2">
        <v>0.118024553571429</v>
      </c>
      <c r="C65" s="2" t="str">
        <f>_xlfn.DISPIMG("ID_6804984430C5456AB829B094F4B378B6",1)</f>
        <v>=DISPIMG("ID_6804984430C5456AB829B094F4B378B6",1)</v>
      </c>
      <c r="D65" s="2" t="str">
        <f>_xlfn.DISPIMG("ID_71938B5146F7479D920FB5C1B5091098",1)</f>
        <v>=DISPIMG("ID_71938B5146F7479D920FB5C1B5091098",1)</v>
      </c>
    </row>
    <row r="66" ht="41.1" spans="1:4">
      <c r="A66" s="2" t="s">
        <v>137</v>
      </c>
      <c r="B66" s="2">
        <v>0.0544084821428571</v>
      </c>
      <c r="C66" s="2" t="str">
        <f>_xlfn.DISPIMG("ID_3BAF9D5FD7DB489BA3B6B8A42B085182",1)</f>
        <v>=DISPIMG("ID_3BAF9D5FD7DB489BA3B6B8A42B085182",1)</v>
      </c>
      <c r="D66" s="2" t="str">
        <f>_xlfn.DISPIMG("ID_17A338BAD26C4DC08310E311BAC71B12",1)</f>
        <v>=DISPIMG("ID_17A338BAD26C4DC08310E311BAC71B12",1)</v>
      </c>
    </row>
    <row r="67" ht="41.1" spans="1:4">
      <c r="A67" s="2" t="s">
        <v>105</v>
      </c>
      <c r="B67" s="2">
        <v>0.099788743622449</v>
      </c>
      <c r="C67" s="2" t="str">
        <f>_xlfn.DISPIMG("ID_9D3C9B3263B74BC2B8C19EDBEDC03F14",1)</f>
        <v>=DISPIMG("ID_9D3C9B3263B74BC2B8C19EDBEDC03F14",1)</v>
      </c>
      <c r="D67" s="2" t="str">
        <f>_xlfn.DISPIMG("ID_F4FDC749C1684956953EAC26B27B995E",1)</f>
        <v>=DISPIMG("ID_F4FDC749C1684956953EAC26B27B995E",1)</v>
      </c>
    </row>
    <row r="68" ht="41.1" spans="1:4">
      <c r="A68" s="2" t="s">
        <v>147</v>
      </c>
      <c r="B68" s="2">
        <v>0.0415338010204082</v>
      </c>
      <c r="C68" s="2" t="str">
        <f>_xlfn.DISPIMG("ID_EC26A085E0844A1BAFF3DF5B8A20F554",1)</f>
        <v>=DISPIMG("ID_EC26A085E0844A1BAFF3DF5B8A20F554",1)</v>
      </c>
      <c r="D68" s="2" t="str">
        <f>_xlfn.DISPIMG("ID_F216446C1B8D4BA8A5C3B34818DC3749",1)</f>
        <v>=DISPIMG("ID_F216446C1B8D4BA8A5C3B34818DC3749",1)</v>
      </c>
    </row>
  </sheetData>
  <sortState ref="A2:D89">
    <sortCondition ref="A81"/>
  </sortState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clouds_no_snow_ice_178</vt:lpstr>
      <vt:lpstr>clouds_with_snow_19</vt:lpstr>
      <vt:lpstr>bright_terrain_only_53</vt:lpstr>
      <vt:lpstr>snow_terrain_32</vt:lpstr>
      <vt:lpstr>zy3_train_1712064403 0.25029894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周毅</cp:lastModifiedBy>
  <dcterms:created xsi:type="dcterms:W3CDTF">2024-03-08T03:50:00Z</dcterms:created>
  <dcterms:modified xsi:type="dcterms:W3CDTF">2024-05-24T18:27:28Z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2052-6.7.1.8828</vt:lpwstr>
  </property>
  <property fmtid="{D5CDD505-2E9C-101B-9397-08002B2CF9AE}" pid="3" name="ICV">
    <vt:lpwstr>1D1AD25F1CCC6F1BD83FE965F004BF92_42</vt:lpwstr>
  </property>
</Properties>
</file>